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EDAE" lockStructure="1" lockWindows="1"/>
  <bookViews>
    <workbookView showSheetTabs="0" xWindow="405" yWindow="45" windowWidth="27945" windowHeight="12735"/>
  </bookViews>
  <sheets>
    <sheet name="Main Page" sheetId="4" r:id="rId1"/>
    <sheet name="Calculations" sheetId="2" r:id="rId2"/>
    <sheet name="Tables" sheetId="3" r:id="rId3"/>
  </sheets>
  <definedNames>
    <definedName name="_xlnm.Print_Area" localSheetId="1">Calculations!$H$118:$M$144</definedName>
  </definedNames>
  <calcPr calcId="145621"/>
</workbook>
</file>

<file path=xl/calcChain.xml><?xml version="1.0" encoding="utf-8"?>
<calcChain xmlns="http://schemas.openxmlformats.org/spreadsheetml/2006/main">
  <c r="N23" i="4" l="1"/>
  <c r="D35" i="4"/>
  <c r="F33" i="4"/>
  <c r="F32" i="4"/>
  <c r="N22" i="4"/>
  <c r="N21" i="4"/>
  <c r="N20" i="4"/>
  <c r="N19" i="4"/>
  <c r="N18" i="4"/>
  <c r="C22" i="2"/>
  <c r="C21" i="2"/>
  <c r="C20" i="2"/>
  <c r="C19" i="2"/>
  <c r="C23" i="2"/>
  <c r="C57" i="2"/>
  <c r="C56" i="2"/>
  <c r="N21" i="2" l="1"/>
  <c r="N16" i="2" l="1"/>
  <c r="N17" i="2"/>
  <c r="N18" i="2"/>
  <c r="N19" i="2"/>
  <c r="N20" i="2"/>
  <c r="E8" i="3" l="1"/>
  <c r="L27" i="2"/>
  <c r="J30" i="2" l="1"/>
  <c r="L28" i="2"/>
  <c r="C129" i="2"/>
  <c r="C126" i="2" l="1"/>
  <c r="D126" i="2"/>
  <c r="D128" i="2" s="1"/>
  <c r="D125" i="2"/>
  <c r="D129" i="2" s="1"/>
  <c r="C125" i="2"/>
  <c r="D121" i="2"/>
  <c r="D122" i="2"/>
  <c r="D120" i="2"/>
  <c r="C121" i="2"/>
  <c r="C122" i="2"/>
  <c r="C120" i="2"/>
  <c r="C106" i="2"/>
  <c r="C98" i="2"/>
  <c r="C61" i="2"/>
  <c r="C62" i="2"/>
  <c r="K30" i="2" l="1"/>
  <c r="E35" i="4" s="1"/>
  <c r="J28" i="2"/>
  <c r="D33" i="4" s="1"/>
  <c r="C94" i="2"/>
  <c r="J27" i="2" s="1"/>
  <c r="D32" i="4" s="1"/>
  <c r="C102" i="2"/>
  <c r="C34" i="2"/>
  <c r="C32" i="2"/>
  <c r="C33" i="2"/>
  <c r="C27" i="2"/>
  <c r="C28" i="2"/>
  <c r="C75" i="2"/>
  <c r="E9" i="3"/>
  <c r="E7" i="3"/>
  <c r="C74" i="2" s="1"/>
  <c r="E6" i="3"/>
  <c r="J29" i="2" l="1"/>
  <c r="D34" i="4" s="1"/>
  <c r="C79" i="2"/>
  <c r="C80" i="2" s="1"/>
  <c r="C81" i="2" s="1"/>
  <c r="C35" i="2"/>
  <c r="C36" i="2" s="1"/>
  <c r="C40" i="2" l="1"/>
  <c r="C41" i="2" s="1"/>
  <c r="B44" i="2" s="1"/>
  <c r="C95" i="2"/>
  <c r="L29" i="2" l="1"/>
  <c r="F34" i="4" s="1"/>
  <c r="C96" i="2"/>
  <c r="C130" i="2"/>
  <c r="K27" i="2"/>
  <c r="E32" i="4" s="1"/>
  <c r="C99" i="2"/>
  <c r="C100" i="2" s="1"/>
  <c r="C82" i="2"/>
  <c r="K28" i="2" l="1"/>
  <c r="E33" i="4" s="1"/>
  <c r="I27" i="2"/>
  <c r="C32" i="4" s="1"/>
  <c r="C128" i="2"/>
  <c r="C103" i="2"/>
  <c r="C104" i="2" s="1"/>
  <c r="I29" i="2" s="1"/>
  <c r="C34" i="4" s="1"/>
  <c r="C83" i="2"/>
  <c r="C107" i="2" s="1"/>
  <c r="C114" i="2" l="1"/>
  <c r="C108" i="2" s="1"/>
  <c r="K29" i="2"/>
  <c r="E34" i="4" s="1"/>
  <c r="C127" i="2"/>
  <c r="L30" i="2"/>
  <c r="F35" i="4" s="1"/>
  <c r="I28" i="2"/>
  <c r="C33" i="4" s="1"/>
  <c r="C123" i="2"/>
  <c r="C113" i="2"/>
  <c r="D114" i="2" l="1"/>
  <c r="C124" i="2"/>
  <c r="I30" i="2" l="1"/>
  <c r="C35" i="4" s="1"/>
</calcChain>
</file>

<file path=xl/sharedStrings.xml><?xml version="1.0" encoding="utf-8"?>
<sst xmlns="http://schemas.openxmlformats.org/spreadsheetml/2006/main" count="331" uniqueCount="194">
  <si>
    <t>inches</t>
  </si>
  <si>
    <t>M</t>
  </si>
  <si>
    <t>V</t>
  </si>
  <si>
    <t>Amps</t>
  </si>
  <si>
    <t>Intermediate Calculations:</t>
  </si>
  <si>
    <t>Constants:</t>
  </si>
  <si>
    <t>Material</t>
  </si>
  <si>
    <t>Copper</t>
  </si>
  <si>
    <t>Nichrome</t>
  </si>
  <si>
    <t>Steel</t>
  </si>
  <si>
    <t>Resitivity of Materials (p)</t>
  </si>
  <si>
    <r>
      <t>Density (kg/M</t>
    </r>
    <r>
      <rPr>
        <b/>
        <sz val="11"/>
        <color theme="1"/>
        <rFont val="Calibri"/>
        <family val="2"/>
      </rPr>
      <t>³)</t>
    </r>
  </si>
  <si>
    <t>ᵇ</t>
  </si>
  <si>
    <t>ᵃ</t>
  </si>
  <si>
    <t>ᵃ) Source: Physics Text Book</t>
  </si>
  <si>
    <t>ᵇ) Source: Online</t>
  </si>
  <si>
    <r>
      <t>Specific Heat ( J/(kg</t>
    </r>
    <r>
      <rPr>
        <b/>
        <sz val="11"/>
        <color theme="1"/>
        <rFont val="Calibri"/>
        <family val="2"/>
      </rPr>
      <t>°</t>
    </r>
    <r>
      <rPr>
        <b/>
        <sz val="11"/>
        <color theme="1"/>
        <rFont val="Calibri"/>
        <family val="2"/>
        <scheme val="minor"/>
      </rPr>
      <t>C) )</t>
    </r>
  </si>
  <si>
    <r>
      <t>Temperature Coefficient of Resistivity (</t>
    </r>
    <r>
      <rPr>
        <b/>
        <sz val="11"/>
        <color theme="1"/>
        <rFont val="Calibri"/>
        <family val="2"/>
      </rPr>
      <t>α) (°Cˉ¹)</t>
    </r>
  </si>
  <si>
    <t>J/(kg°C)</t>
  </si>
  <si>
    <t>Ω M</t>
  </si>
  <si>
    <t>Units</t>
  </si>
  <si>
    <t>Value</t>
  </si>
  <si>
    <t>Density</t>
  </si>
  <si>
    <t>Description</t>
  </si>
  <si>
    <t>Specific Heat</t>
  </si>
  <si>
    <t>kg/M³</t>
  </si>
  <si>
    <t>Temperature Coefficient of Reisitivity (α)</t>
  </si>
  <si>
    <t xml:space="preserve"> °Cˉ¹</t>
  </si>
  <si>
    <t>Input</t>
  </si>
  <si>
    <t>Variables:</t>
  </si>
  <si>
    <t>NA</t>
  </si>
  <si>
    <t>Resistivity (p)</t>
  </si>
  <si>
    <r>
      <t>Resistivity (p) (</t>
    </r>
    <r>
      <rPr>
        <b/>
        <sz val="11"/>
        <color theme="1"/>
        <rFont val="Calibri"/>
        <family val="2"/>
      </rPr>
      <t>Ω M)</t>
    </r>
  </si>
  <si>
    <t>kg</t>
  </si>
  <si>
    <r>
      <t>M</t>
    </r>
    <r>
      <rPr>
        <sz val="11"/>
        <color theme="1"/>
        <rFont val="Calibri"/>
        <family val="2"/>
      </rPr>
      <t>²</t>
    </r>
  </si>
  <si>
    <r>
      <t>M</t>
    </r>
    <r>
      <rPr>
        <sz val="11"/>
        <color theme="1"/>
        <rFont val="Calibri"/>
        <family val="2"/>
      </rPr>
      <t>³</t>
    </r>
  </si>
  <si>
    <t>J</t>
  </si>
  <si>
    <t>°C</t>
  </si>
  <si>
    <t>Final Calculations:</t>
  </si>
  <si>
    <t>Conclusion:</t>
  </si>
  <si>
    <t>Hot Wire Length</t>
  </si>
  <si>
    <t>Hot Wire Diameter</t>
  </si>
  <si>
    <t>Change in Temperature</t>
  </si>
  <si>
    <t>Length of Hot Wire</t>
  </si>
  <si>
    <t>Area of Hot wire</t>
  </si>
  <si>
    <t>Volume of Hot Wire</t>
  </si>
  <si>
    <t>Mass of Hot Wire</t>
  </si>
  <si>
    <t>Energy to Power Conversion (per second)</t>
  </si>
  <si>
    <t>Energy req to heat hot wire to cut foam</t>
  </si>
  <si>
    <t>Hot Wire Material</t>
  </si>
  <si>
    <t>Known Variables</t>
  </si>
  <si>
    <t>Max Adapter Wattage allowed</t>
  </si>
  <si>
    <t>Minimum AC Adapter resistance allowed</t>
  </si>
  <si>
    <t>Variable</t>
  </si>
  <si>
    <t>Description:</t>
  </si>
  <si>
    <t>Calculated Values of how AC Adapter was Made to Operate</t>
  </si>
  <si>
    <t>Constants (hot wire material dependant):</t>
  </si>
  <si>
    <t>Final Calculations</t>
  </si>
  <si>
    <t>Resistivity at 'hot' temp.</t>
  </si>
  <si>
    <t>W</t>
  </si>
  <si>
    <t>Ω</t>
  </si>
  <si>
    <t>A</t>
  </si>
  <si>
    <t>Watts Required to Heat  Hot Wire [Section 1]</t>
  </si>
  <si>
    <t>Analyze Your Designed Circuit [Section 3]</t>
  </si>
  <si>
    <t xml:space="preserve">  (your hot wire material, diameter, length, and cutting temp.)</t>
  </si>
  <si>
    <t>Compare AC Adapter to Your Designed Circuit [Section 4]</t>
  </si>
  <si>
    <t>Report Values Previoulsy Found</t>
  </si>
  <si>
    <t>Watts Demanded</t>
  </si>
  <si>
    <t>Current Demanded</t>
  </si>
  <si>
    <t>Resistence Provided</t>
  </si>
  <si>
    <t>Resistance-</t>
  </si>
  <si>
    <t>Min R of AC Adapter:</t>
  </si>
  <si>
    <t>Current-</t>
  </si>
  <si>
    <t>Max I of AC Adapter:</t>
  </si>
  <si>
    <t>Demanded I by Designed Circuit:</t>
  </si>
  <si>
    <t>Max W of AC Adapter:</t>
  </si>
  <si>
    <t>Demanded W by Designed Circuit:</t>
  </si>
  <si>
    <t xml:space="preserve"> °C</t>
  </si>
  <si>
    <t>Joules Demanded</t>
  </si>
  <si>
    <t>Additional Conclusions</t>
  </si>
  <si>
    <t>Temperature is this many times hotter than what is needed --&gt;</t>
  </si>
  <si>
    <t>Initial Temperature</t>
  </si>
  <si>
    <t>Operating Temperature:</t>
  </si>
  <si>
    <t>The hot wire, from it's temperature, will be colored (or glowing)</t>
  </si>
  <si>
    <t>Hot wire's needed temp. is</t>
  </si>
  <si>
    <t xml:space="preserve">Hot wire's temp. will be </t>
  </si>
  <si>
    <t>AC Adapter Voltage</t>
  </si>
  <si>
    <t>AC Adapter Current</t>
  </si>
  <si>
    <t>Hot wire operation temp.</t>
  </si>
  <si>
    <t>Hot wire temp. color</t>
  </si>
  <si>
    <t>Temperature-</t>
  </si>
  <si>
    <t>Table 1</t>
  </si>
  <si>
    <t>Short cut window to view results as adjustments are made</t>
  </si>
  <si>
    <t>Wattage-</t>
  </si>
  <si>
    <t>&lt;- If cutting foam inside a house, use 20 degrees. If cutting foam outside, use outside temperature. (Temperatures are approximate, get in the ball park, but consider worse case scenario within reason)</t>
  </si>
  <si>
    <t>Hot Wire Temperature-</t>
  </si>
  <si>
    <t>Current (I)-</t>
  </si>
  <si>
    <t>Wattage (W)-</t>
  </si>
  <si>
    <t>Resistance (R)-</t>
  </si>
  <si>
    <t>Created: 22 Feb 2012</t>
  </si>
  <si>
    <t xml:space="preserve"> </t>
  </si>
  <si>
    <r>
      <rPr>
        <u/>
        <sz val="12"/>
        <color theme="1"/>
        <rFont val="Calibri"/>
        <family val="2"/>
        <scheme val="minor"/>
      </rPr>
      <t>Note:</t>
    </r>
    <r>
      <rPr>
        <sz val="12"/>
        <color theme="1"/>
        <rFont val="Calibri"/>
        <family val="2"/>
        <scheme val="minor"/>
      </rPr>
      <t xml:space="preserve"> This spreadsheet was designed for AC Adapters which produce an output in direct current (DC), </t>
    </r>
    <r>
      <rPr>
        <u/>
        <sz val="12"/>
        <color theme="1"/>
        <rFont val="Calibri"/>
        <family val="2"/>
        <scheme val="minor"/>
      </rPr>
      <t>NOT AC OUTPUT</t>
    </r>
    <r>
      <rPr>
        <sz val="12"/>
        <color theme="1"/>
        <rFont val="Calibri"/>
        <family val="2"/>
        <scheme val="minor"/>
      </rPr>
      <t>.</t>
    </r>
  </si>
  <si>
    <t>Output Voltage:</t>
  </si>
  <si>
    <t>Output Current</t>
  </si>
  <si>
    <t>&lt;- Should be labled on the AC Adapter</t>
  </si>
  <si>
    <t>&lt;-Should be labled on the AC Adapter. Also, the current identified here is the maximum current which can go through this AC Adapter</t>
  </si>
  <si>
    <t>Systems Wattage</t>
  </si>
  <si>
    <t>Systems Current</t>
  </si>
  <si>
    <t>Systems Voltage</t>
  </si>
  <si>
    <t>AC Adapt</t>
  </si>
  <si>
    <t>Circuit</t>
  </si>
  <si>
    <t>Total Provided R by Designed Circuit:</t>
  </si>
  <si>
    <t>Analysis of AC Adapter      [Section 2]</t>
  </si>
  <si>
    <t>Useful Conversion:</t>
  </si>
  <si>
    <t>°F</t>
  </si>
  <si>
    <t>From:</t>
  </si>
  <si>
    <t>To:</t>
  </si>
  <si>
    <t>mAmps</t>
  </si>
  <si>
    <t>mm</t>
  </si>
  <si>
    <t>Feet</t>
  </si>
  <si>
    <t>Gray</t>
  </si>
  <si>
    <t>Possible solutions to examples:</t>
  </si>
  <si>
    <t>Sample Problems to Practice on:</t>
  </si>
  <si>
    <t>Hot wire material:</t>
  </si>
  <si>
    <t>Hot Wire Length:</t>
  </si>
  <si>
    <t>Hot Wire Diameter:</t>
  </si>
  <si>
    <t>Initial Temperature:</t>
  </si>
  <si>
    <t>AC Current:</t>
  </si>
  <si>
    <t>Operating Temp:</t>
  </si>
  <si>
    <t>*solutions in Section 6 below</t>
  </si>
  <si>
    <t>*Example one appears to have</t>
  </si>
  <si>
    <t>Hot Wire</t>
  </si>
  <si>
    <t>Desc.</t>
  </si>
  <si>
    <t>Req.</t>
  </si>
  <si>
    <t>Created by Shawn James</t>
  </si>
  <si>
    <t>Systems  Resistance</t>
  </si>
  <si>
    <t>Final Design Results           [Section 5]</t>
  </si>
  <si>
    <t>Nickel</t>
  </si>
  <si>
    <r>
      <t>&lt;- Melting point of foam you will be cutting (typically 240°C). Need not to go too far above</t>
    </r>
    <r>
      <rPr>
        <sz val="11"/>
        <color theme="1"/>
        <rFont val="Calibri"/>
        <family val="2"/>
      </rPr>
      <t xml:space="preserve"> this value because you'll only wear out your wire faster.</t>
    </r>
  </si>
  <si>
    <t>&lt;-Length of the cutting wire (guitar strings are about 40 inches).</t>
  </si>
  <si>
    <t xml:space="preserve">How to build a hot wire foam cutter </t>
  </si>
  <si>
    <t>with an AC adapter and a guitar string</t>
  </si>
  <si>
    <r>
      <rPr>
        <u/>
        <sz val="12"/>
        <color theme="1"/>
        <rFont val="Calibri"/>
        <family val="2"/>
        <scheme val="minor"/>
      </rPr>
      <t>Suggestions:</t>
    </r>
    <r>
      <rPr>
        <sz val="12"/>
        <color theme="1"/>
        <rFont val="Calibri"/>
        <family val="2"/>
        <scheme val="minor"/>
      </rPr>
      <t xml:space="preserve"> Wear fabric gloves and a long sleeve shirt.</t>
    </r>
  </si>
  <si>
    <r>
      <rPr>
        <u/>
        <sz val="12"/>
        <color theme="1"/>
        <rFont val="Calibri"/>
        <family val="2"/>
        <scheme val="minor"/>
      </rPr>
      <t>Disclaimer:</t>
    </r>
    <r>
      <rPr>
        <sz val="12"/>
        <color theme="1"/>
        <rFont val="Calibri"/>
        <family val="2"/>
        <scheme val="minor"/>
      </rPr>
      <t xml:space="preserve"> Use at your own risk. The wire reaches temperatures in excess of 460°F.</t>
    </r>
  </si>
  <si>
    <t>&lt;- If designed circuit is over this value, the AC adapter will eventually melt due to too much current.</t>
  </si>
  <si>
    <t>&lt;- If designed circuit is below this value, too much current will run through the AC adapter and fry it.</t>
  </si>
  <si>
    <t>&lt;- resistance created by components and wires leading to hot wire are neglected in this calculation due to wires typically being made of copper and varity of component connection types.</t>
  </si>
  <si>
    <t>Gauge</t>
  </si>
  <si>
    <t>inch dia</t>
  </si>
  <si>
    <t>Table 2</t>
  </si>
  <si>
    <t>Wire Gauge Conversion</t>
  </si>
  <si>
    <t xml:space="preserve">Wire Gauge  </t>
  </si>
  <si>
    <t>Diameter (inches)</t>
  </si>
  <si>
    <t>26 Gauge</t>
  </si>
  <si>
    <t>24 Gauge</t>
  </si>
  <si>
    <t>32 Gauge</t>
  </si>
  <si>
    <t>the</t>
  </si>
  <si>
    <t xml:space="preserve">AC </t>
  </si>
  <si>
    <t>Adapter</t>
  </si>
  <si>
    <t>will</t>
  </si>
  <si>
    <t>blow</t>
  </si>
  <si>
    <t xml:space="preserve">with </t>
  </si>
  <si>
    <t xml:space="preserve">any </t>
  </si>
  <si>
    <t>combo</t>
  </si>
  <si>
    <t>you</t>
  </si>
  <si>
    <t>try</t>
  </si>
  <si>
    <t>Fail,</t>
  </si>
  <si>
    <t>Common Gauges of Nichrome:</t>
  </si>
  <si>
    <t>Common Diameters of Guitar Strings:</t>
  </si>
  <si>
    <r>
      <t>How to use this spreadsheet:</t>
    </r>
    <r>
      <rPr>
        <sz val="12"/>
        <color theme="1"/>
        <rFont val="Calibri"/>
        <family val="2"/>
        <scheme val="minor"/>
      </rPr>
      <t xml:space="preserve"> The idea is to enter your information in the gray boxes, and make the boxes turn from red to green (towards the top of the spread sheet) by changing the first 5 inputs.</t>
    </r>
  </si>
  <si>
    <t>↑R : ↑Length, ↓Diameter</t>
  </si>
  <si>
    <t>↓R : ↓Length,↑ Diameter</t>
  </si>
  <si>
    <t>↑Temp : ↓Length</t>
  </si>
  <si>
    <t>↓Temp : ↑Length</t>
  </si>
  <si>
    <t>Table 1.</t>
  </si>
  <si>
    <t xml:space="preserve">AC Adapter </t>
  </si>
  <si>
    <t>Output Current:</t>
  </si>
  <si>
    <t>Table 2.</t>
  </si>
  <si>
    <t>Table 3.</t>
  </si>
  <si>
    <t>Results</t>
  </si>
  <si>
    <t>1)</t>
  </si>
  <si>
    <t>2)</t>
  </si>
  <si>
    <t>3)</t>
  </si>
  <si>
    <t>4)</t>
  </si>
  <si>
    <t>5)</t>
  </si>
  <si>
    <t>6)</t>
  </si>
  <si>
    <t>7)</t>
  </si>
  <si>
    <t>Comment</t>
  </si>
  <si>
    <t>Table 6.</t>
  </si>
  <si>
    <t>Table 4.</t>
  </si>
  <si>
    <t>Table 5.</t>
  </si>
  <si>
    <t>AC Adapter</t>
  </si>
  <si>
    <r>
      <t>How to use this spreadsheet:</t>
    </r>
    <r>
      <rPr>
        <sz val="12"/>
        <color theme="1"/>
        <rFont val="Calibri"/>
        <family val="2"/>
        <scheme val="minor"/>
      </rPr>
      <t xml:space="preserve"> Enter your information in the purple boxes in Tables 1 &amp; 2. Table 3 are the results of the design; all the boxes must be green inorder for you design to prevent frying you AC adapter and burning up hot wires too quickly.</t>
    </r>
  </si>
  <si>
    <t>Conversion Calculator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</si>
</sst>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
    <numFmt numFmtId="165" formatCode="0.0"/>
    <numFmt numFmtId="166" formatCode="0.000"/>
  </numFmts>
  <fonts count="14" x14ac:knownFonts="1">
    <font>
      <sz val="11"/>
      <color theme="1"/>
      <name val="Calibri"/>
      <family val="2"/>
      <scheme val="minor"/>
    </font>
    <font>
      <b/>
      <sz val="12"/>
      <color theme="1"/>
      <name val="Calibri"/>
      <family val="2"/>
      <scheme val="minor"/>
    </font>
    <font>
      <b/>
      <sz val="16"/>
      <color theme="1"/>
      <name val="Calibri"/>
      <family val="2"/>
      <scheme val="minor"/>
    </font>
    <font>
      <u/>
      <sz val="11"/>
      <color theme="10"/>
      <name val="Calibri"/>
      <family val="2"/>
      <scheme val="minor"/>
    </font>
    <font>
      <b/>
      <sz val="11"/>
      <color theme="1"/>
      <name val="Calibri"/>
      <family val="2"/>
      <scheme val="minor"/>
    </font>
    <font>
      <sz val="11"/>
      <color theme="1"/>
      <name val="Calibri"/>
      <family val="2"/>
    </font>
    <font>
      <b/>
      <sz val="11"/>
      <color theme="1"/>
      <name val="Calibri"/>
      <family val="2"/>
    </font>
    <font>
      <sz val="12"/>
      <color theme="1"/>
      <name val="Calibri"/>
      <family val="2"/>
      <scheme val="minor"/>
    </font>
    <font>
      <b/>
      <sz val="24"/>
      <color theme="1"/>
      <name val="Calibri"/>
      <family val="2"/>
      <scheme val="minor"/>
    </font>
    <font>
      <u/>
      <sz val="12"/>
      <color theme="1"/>
      <name val="Calibri"/>
      <family val="2"/>
      <scheme val="minor"/>
    </font>
    <font>
      <b/>
      <i/>
      <sz val="11"/>
      <color theme="1"/>
      <name val="Calibri"/>
      <family val="2"/>
      <scheme val="minor"/>
    </font>
    <font>
      <b/>
      <sz val="20"/>
      <color theme="1"/>
      <name val="Arial Rounded MT Bold"/>
      <family val="2"/>
    </font>
    <font>
      <b/>
      <sz val="14"/>
      <color theme="1"/>
      <name val="Arial Rounded MT Bold"/>
      <family val="2"/>
    </font>
    <font>
      <sz val="11"/>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7" tint="0.79998168889431442"/>
        <bgColor indexed="64"/>
      </patternFill>
    </fill>
  </fills>
  <borders count="29">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double">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right/>
      <top style="double">
        <color indexed="64"/>
      </top>
      <bottom style="double">
        <color indexed="64"/>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238">
    <xf numFmtId="0" fontId="0" fillId="0" borderId="0" xfId="0"/>
    <xf numFmtId="0" fontId="0" fillId="0" borderId="1" xfId="0" applyBorder="1"/>
    <xf numFmtId="0" fontId="0" fillId="0" borderId="3" xfId="0" applyBorder="1"/>
    <xf numFmtId="0" fontId="0" fillId="0" borderId="5" xfId="0" applyBorder="1"/>
    <xf numFmtId="0" fontId="0" fillId="0" borderId="0" xfId="0" applyBorder="1"/>
    <xf numFmtId="0" fontId="1" fillId="0" borderId="0" xfId="0" applyFont="1" applyBorder="1"/>
    <xf numFmtId="0" fontId="0" fillId="0" borderId="0" xfId="0" applyFill="1"/>
    <xf numFmtId="0" fontId="0" fillId="0" borderId="0" xfId="0" applyAlignment="1">
      <alignment horizontal="center"/>
    </xf>
    <xf numFmtId="0" fontId="0" fillId="0" borderId="2" xfId="0" applyFill="1" applyBorder="1"/>
    <xf numFmtId="0" fontId="3" fillId="0" borderId="0" xfId="1"/>
    <xf numFmtId="0" fontId="0" fillId="0" borderId="0" xfId="0" applyFont="1"/>
    <xf numFmtId="0" fontId="0" fillId="0" borderId="8" xfId="0" applyBorder="1"/>
    <xf numFmtId="0" fontId="0" fillId="0" borderId="2" xfId="0" applyBorder="1"/>
    <xf numFmtId="0" fontId="0" fillId="0" borderId="4" xfId="0" applyBorder="1"/>
    <xf numFmtId="0" fontId="1" fillId="0" borderId="7" xfId="0" applyFont="1" applyBorder="1"/>
    <xf numFmtId="11" fontId="0" fillId="0" borderId="0" xfId="0" applyNumberFormat="1" applyBorder="1"/>
    <xf numFmtId="11" fontId="0" fillId="0" borderId="1" xfId="0" applyNumberFormat="1" applyBorder="1"/>
    <xf numFmtId="0" fontId="4" fillId="0" borderId="1" xfId="0" applyFont="1" applyBorder="1" applyAlignment="1">
      <alignment horizontal="center" wrapText="1"/>
    </xf>
    <xf numFmtId="0" fontId="4" fillId="0" borderId="5" xfId="0" applyFont="1" applyBorder="1"/>
    <xf numFmtId="0" fontId="0" fillId="0" borderId="9" xfId="0" applyBorder="1"/>
    <xf numFmtId="0" fontId="4" fillId="0" borderId="10" xfId="0" applyFont="1" applyBorder="1"/>
    <xf numFmtId="0" fontId="4" fillId="0" borderId="11" xfId="0" applyFont="1" applyBorder="1" applyAlignment="1">
      <alignment horizontal="center" wrapText="1"/>
    </xf>
    <xf numFmtId="0" fontId="4" fillId="0" borderId="1" xfId="0" applyFont="1" applyFill="1" applyBorder="1" applyAlignment="1">
      <alignment horizontal="center" wrapText="1"/>
    </xf>
    <xf numFmtId="0" fontId="5" fillId="0" borderId="0" xfId="0" applyFont="1"/>
    <xf numFmtId="11" fontId="5" fillId="0" borderId="0" xfId="0" applyNumberFormat="1" applyFont="1" applyBorder="1"/>
    <xf numFmtId="0" fontId="0" fillId="0" borderId="0" xfId="0" applyAlignment="1">
      <alignment horizontal="right"/>
    </xf>
    <xf numFmtId="1" fontId="0" fillId="0" borderId="0" xfId="0" applyNumberFormat="1" applyBorder="1" applyAlignment="1">
      <alignment horizontal="right"/>
    </xf>
    <xf numFmtId="1" fontId="0" fillId="0" borderId="1" xfId="0" applyNumberFormat="1" applyBorder="1" applyAlignment="1">
      <alignment horizontal="right"/>
    </xf>
    <xf numFmtId="0" fontId="7" fillId="0" borderId="0" xfId="0" applyFont="1"/>
    <xf numFmtId="0" fontId="4" fillId="0" borderId="1" xfId="0" applyFont="1" applyBorder="1" applyAlignment="1">
      <alignment horizontal="center"/>
    </xf>
    <xf numFmtId="0" fontId="0" fillId="0" borderId="0" xfId="0" applyFill="1" applyBorder="1"/>
    <xf numFmtId="0" fontId="0" fillId="0" borderId="0" xfId="0" applyFont="1" applyBorder="1"/>
    <xf numFmtId="0" fontId="0" fillId="0" borderId="0" xfId="0" applyFont="1" applyBorder="1" applyAlignment="1">
      <alignment horizontal="center"/>
    </xf>
    <xf numFmtId="0" fontId="0" fillId="0" borderId="0" xfId="0" applyAlignment="1">
      <alignment horizontal="left" vertical="center"/>
    </xf>
    <xf numFmtId="0" fontId="0" fillId="0" borderId="13" xfId="0" applyBorder="1"/>
    <xf numFmtId="0" fontId="2" fillId="0" borderId="13" xfId="0" applyFont="1" applyBorder="1"/>
    <xf numFmtId="0" fontId="4" fillId="0" borderId="11" xfId="0" applyFont="1" applyBorder="1" applyAlignment="1">
      <alignment horizontal="center"/>
    </xf>
    <xf numFmtId="0" fontId="4" fillId="0" borderId="0" xfId="0" applyFont="1" applyBorder="1"/>
    <xf numFmtId="0" fontId="4" fillId="4" borderId="1" xfId="0" applyFont="1" applyFill="1" applyBorder="1"/>
    <xf numFmtId="0" fontId="4" fillId="4" borderId="5" xfId="0" applyFont="1" applyFill="1" applyBorder="1"/>
    <xf numFmtId="0" fontId="4" fillId="0" borderId="0" xfId="0" applyFont="1" applyBorder="1" applyAlignment="1">
      <alignment horizontal="center"/>
    </xf>
    <xf numFmtId="0" fontId="0" fillId="0" borderId="0" xfId="0" applyBorder="1" applyAlignment="1">
      <alignment horizontal="right"/>
    </xf>
    <xf numFmtId="11" fontId="5" fillId="0" borderId="3" xfId="0" applyNumberFormat="1" applyFont="1" applyBorder="1"/>
    <xf numFmtId="11" fontId="5" fillId="0" borderId="1" xfId="0" applyNumberFormat="1" applyFont="1" applyBorder="1"/>
    <xf numFmtId="0" fontId="0" fillId="0" borderId="1" xfId="0" applyBorder="1" applyAlignment="1">
      <alignment horizontal="right"/>
    </xf>
    <xf numFmtId="0" fontId="2" fillId="0" borderId="15" xfId="0" applyFont="1" applyBorder="1"/>
    <xf numFmtId="0" fontId="0" fillId="0" borderId="16" xfId="0" applyBorder="1"/>
    <xf numFmtId="0" fontId="0" fillId="0" borderId="17" xfId="0" applyBorder="1"/>
    <xf numFmtId="0" fontId="4" fillId="0" borderId="4" xfId="0" applyFont="1" applyBorder="1"/>
    <xf numFmtId="0" fontId="4" fillId="0" borderId="2" xfId="0" applyFont="1" applyBorder="1"/>
    <xf numFmtId="0" fontId="4" fillId="0" borderId="3" xfId="0" applyFont="1" applyBorder="1"/>
    <xf numFmtId="0" fontId="0" fillId="0" borderId="0" xfId="0" applyBorder="1" applyAlignment="1">
      <alignment horizontal="center"/>
    </xf>
    <xf numFmtId="1" fontId="0" fillId="0" borderId="0" xfId="0" applyNumberFormat="1" applyFont="1" applyFill="1" applyBorder="1" applyAlignment="1">
      <alignment horizontal="center"/>
    </xf>
    <xf numFmtId="0" fontId="0" fillId="2" borderId="2" xfId="0" applyFill="1" applyBorder="1"/>
    <xf numFmtId="0" fontId="0" fillId="2" borderId="0" xfId="0" applyFill="1" applyBorder="1" applyAlignment="1">
      <alignment horizontal="center"/>
    </xf>
    <xf numFmtId="0" fontId="0" fillId="2" borderId="3" xfId="0" applyFill="1" applyBorder="1"/>
    <xf numFmtId="1" fontId="0" fillId="2" borderId="0" xfId="0" applyNumberFormat="1" applyFont="1" applyFill="1" applyBorder="1" applyAlignment="1">
      <alignment horizontal="center"/>
    </xf>
    <xf numFmtId="0" fontId="0" fillId="2" borderId="4" xfId="0" applyFill="1" applyBorder="1"/>
    <xf numFmtId="0" fontId="0" fillId="2" borderId="5" xfId="0" applyFill="1" applyBorder="1"/>
    <xf numFmtId="2" fontId="0" fillId="0" borderId="0" xfId="0" applyNumberFormat="1" applyBorder="1" applyAlignment="1">
      <alignment horizontal="center" vertical="center"/>
    </xf>
    <xf numFmtId="0" fontId="0" fillId="0" borderId="3" xfId="0" applyBorder="1" applyAlignment="1">
      <alignment vertical="center"/>
    </xf>
    <xf numFmtId="0" fontId="0" fillId="2" borderId="4" xfId="0" applyFill="1" applyBorder="1" applyAlignment="1">
      <alignment wrapText="1"/>
    </xf>
    <xf numFmtId="2" fontId="0" fillId="2" borderId="1" xfId="0" applyNumberFormat="1" applyFill="1" applyBorder="1" applyAlignment="1">
      <alignment horizontal="center" vertical="center"/>
    </xf>
    <xf numFmtId="0" fontId="0" fillId="2" borderId="5" xfId="0" applyFill="1" applyBorder="1" applyAlignment="1">
      <alignment vertical="center"/>
    </xf>
    <xf numFmtId="0" fontId="0" fillId="0" borderId="2" xfId="0" applyBorder="1" applyAlignment="1">
      <alignment wrapText="1"/>
    </xf>
    <xf numFmtId="0" fontId="0" fillId="0" borderId="0" xfId="0" applyBorder="1" applyAlignment="1">
      <alignment horizontal="center" vertical="center"/>
    </xf>
    <xf numFmtId="0" fontId="0" fillId="2" borderId="2" xfId="0" applyFill="1" applyBorder="1" applyAlignment="1">
      <alignment wrapText="1"/>
    </xf>
    <xf numFmtId="2" fontId="0" fillId="2" borderId="0" xfId="0" applyNumberFormat="1" applyFill="1" applyBorder="1" applyAlignment="1">
      <alignment horizontal="center" vertical="center"/>
    </xf>
    <xf numFmtId="0" fontId="0" fillId="2" borderId="3" xfId="0" applyFill="1" applyBorder="1" applyAlignment="1">
      <alignment vertical="center"/>
    </xf>
    <xf numFmtId="0" fontId="4" fillId="0" borderId="2" xfId="0" applyFont="1" applyBorder="1" applyAlignment="1">
      <alignment wrapText="1"/>
    </xf>
    <xf numFmtId="1" fontId="0" fillId="2" borderId="1" xfId="0" applyNumberFormat="1" applyFont="1" applyFill="1" applyBorder="1" applyAlignment="1">
      <alignment horizontal="center"/>
    </xf>
    <xf numFmtId="11" fontId="0" fillId="0" borderId="0" xfId="0" applyNumberFormat="1" applyBorder="1" applyAlignment="1">
      <alignment horizontal="center"/>
    </xf>
    <xf numFmtId="2" fontId="0" fillId="2" borderId="0" xfId="0" applyNumberFormat="1" applyFill="1" applyBorder="1" applyAlignment="1">
      <alignment horizontal="center"/>
    </xf>
    <xf numFmtId="0" fontId="0" fillId="0" borderId="9" xfId="0" applyBorder="1" applyAlignment="1">
      <alignment horizontal="center"/>
    </xf>
    <xf numFmtId="0" fontId="4" fillId="0" borderId="5" xfId="0" applyFont="1" applyBorder="1" applyAlignment="1">
      <alignment horizontal="center"/>
    </xf>
    <xf numFmtId="0" fontId="0" fillId="2" borderId="1" xfId="0" applyFill="1" applyBorder="1" applyAlignment="1">
      <alignment horizontal="center" vertical="center"/>
    </xf>
    <xf numFmtId="0" fontId="0" fillId="0" borderId="2" xfId="0" applyBorder="1" applyAlignment="1">
      <alignment horizontal="left" vertical="center" wrapText="1"/>
    </xf>
    <xf numFmtId="0" fontId="0" fillId="0" borderId="0" xfId="0" applyBorder="1" applyAlignment="1">
      <alignment horizontal="center" vertical="center" wrapText="1"/>
    </xf>
    <xf numFmtId="0" fontId="0" fillId="2" borderId="4" xfId="0" applyFill="1" applyBorder="1" applyAlignment="1">
      <alignment horizontal="left" vertical="center" wrapText="1"/>
    </xf>
    <xf numFmtId="0" fontId="0" fillId="2" borderId="1" xfId="0" applyFill="1" applyBorder="1" applyAlignment="1">
      <alignment horizontal="center" vertical="center" wrapText="1"/>
    </xf>
    <xf numFmtId="0" fontId="0" fillId="3" borderId="0" xfId="0" applyFill="1" applyBorder="1" applyAlignment="1">
      <alignment horizontal="center"/>
    </xf>
    <xf numFmtId="0" fontId="0" fillId="3" borderId="1" xfId="0" applyFill="1" applyBorder="1" applyAlignment="1">
      <alignment horizontal="center"/>
    </xf>
    <xf numFmtId="0" fontId="0" fillId="2" borderId="5" xfId="0" applyFill="1" applyBorder="1" applyAlignment="1">
      <alignment horizontal="left" vertical="center"/>
    </xf>
    <xf numFmtId="0" fontId="0" fillId="0" borderId="2" xfId="0" applyFont="1" applyBorder="1"/>
    <xf numFmtId="0" fontId="0" fillId="0" borderId="3" xfId="0" applyFill="1" applyBorder="1"/>
    <xf numFmtId="11" fontId="0" fillId="2" borderId="0" xfId="0" applyNumberFormat="1" applyFill="1" applyBorder="1" applyAlignment="1">
      <alignment horizontal="center"/>
    </xf>
    <xf numFmtId="11" fontId="0" fillId="0" borderId="1" xfId="0" applyNumberFormat="1" applyBorder="1" applyAlignment="1">
      <alignment horizontal="center"/>
    </xf>
    <xf numFmtId="0" fontId="0" fillId="2" borderId="1" xfId="0" applyFill="1" applyBorder="1" applyAlignment="1">
      <alignment horizontal="center"/>
    </xf>
    <xf numFmtId="0" fontId="0" fillId="0" borderId="4" xfId="0" applyBorder="1" applyAlignment="1">
      <alignment wrapText="1"/>
    </xf>
    <xf numFmtId="0" fontId="0" fillId="0" borderId="5" xfId="0" applyBorder="1" applyAlignment="1"/>
    <xf numFmtId="0" fontId="0" fillId="0" borderId="3" xfId="0" applyBorder="1" applyAlignment="1">
      <alignment horizontal="left" vertical="center" wrapText="1"/>
    </xf>
    <xf numFmtId="0" fontId="0" fillId="2" borderId="5" xfId="0" applyFill="1" applyBorder="1" applyAlignment="1">
      <alignment horizontal="left" vertical="center" wrapText="1"/>
    </xf>
    <xf numFmtId="0" fontId="0" fillId="0" borderId="5" xfId="0" applyBorder="1" applyAlignment="1">
      <alignment vertical="center"/>
    </xf>
    <xf numFmtId="0" fontId="1" fillId="0" borderId="8" xfId="0" applyFont="1" applyBorder="1"/>
    <xf numFmtId="0" fontId="4" fillId="0" borderId="0" xfId="0" applyFont="1" applyBorder="1" applyAlignment="1">
      <alignment wrapText="1"/>
    </xf>
    <xf numFmtId="0" fontId="0" fillId="0" borderId="12" xfId="0" applyBorder="1"/>
    <xf numFmtId="0" fontId="8" fillId="0" borderId="0" xfId="0" applyFont="1" applyBorder="1" applyAlignment="1">
      <alignment horizontal="center"/>
    </xf>
    <xf numFmtId="0" fontId="0" fillId="0" borderId="0" xfId="0" applyFont="1" applyBorder="1" applyAlignment="1">
      <alignment horizontal="right"/>
    </xf>
    <xf numFmtId="0" fontId="7" fillId="0" borderId="0" xfId="0" applyFont="1" applyAlignment="1">
      <alignment horizontal="left"/>
    </xf>
    <xf numFmtId="0" fontId="0" fillId="0" borderId="0" xfId="0" applyFill="1" applyBorder="1" applyAlignment="1">
      <alignment vertical="center"/>
    </xf>
    <xf numFmtId="165" fontId="0" fillId="0" borderId="3" xfId="0" applyNumberFormat="1" applyFont="1" applyFill="1" applyBorder="1" applyAlignment="1">
      <alignment horizontal="center" vertical="center"/>
    </xf>
    <xf numFmtId="0" fontId="0" fillId="2" borderId="5" xfId="0" applyFont="1" applyFill="1" applyBorder="1" applyAlignment="1">
      <alignment horizontal="center" vertical="center"/>
    </xf>
    <xf numFmtId="0" fontId="0" fillId="2" borderId="0" xfId="0" applyFill="1" applyBorder="1"/>
    <xf numFmtId="0" fontId="0" fillId="0" borderId="11" xfId="0" applyBorder="1"/>
    <xf numFmtId="0" fontId="0" fillId="0" borderId="10" xfId="0" applyBorder="1"/>
    <xf numFmtId="2" fontId="0" fillId="0" borderId="2" xfId="0" applyNumberFormat="1" applyBorder="1"/>
    <xf numFmtId="1" fontId="0" fillId="0" borderId="2" xfId="0" applyNumberFormat="1" applyBorder="1"/>
    <xf numFmtId="166" fontId="0" fillId="0" borderId="2" xfId="0" applyNumberFormat="1" applyBorder="1"/>
    <xf numFmtId="0" fontId="0" fillId="0" borderId="7" xfId="0" applyBorder="1"/>
    <xf numFmtId="1" fontId="0" fillId="3" borderId="2" xfId="0" applyNumberFormat="1" applyFill="1" applyBorder="1" applyAlignment="1">
      <alignment horizontal="center"/>
    </xf>
    <xf numFmtId="2" fontId="0" fillId="3" borderId="2" xfId="0" applyNumberFormat="1" applyFill="1" applyBorder="1" applyAlignment="1">
      <alignment horizontal="center"/>
    </xf>
    <xf numFmtId="0" fontId="0" fillId="3" borderId="4" xfId="0" applyFill="1" applyBorder="1" applyAlignment="1">
      <alignment horizontal="center"/>
    </xf>
    <xf numFmtId="0" fontId="0" fillId="0" borderId="0" xfId="0" applyAlignment="1">
      <alignment wrapText="1"/>
    </xf>
    <xf numFmtId="0" fontId="0" fillId="0" borderId="6" xfId="0" applyBorder="1" applyAlignment="1">
      <alignment horizontal="center"/>
    </xf>
    <xf numFmtId="2" fontId="0" fillId="0" borderId="21" xfId="0" applyNumberFormat="1" applyBorder="1" applyAlignment="1">
      <alignment horizontal="center"/>
    </xf>
    <xf numFmtId="0" fontId="0" fillId="0" borderId="23"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4" fillId="0" borderId="7" xfId="0" applyFont="1" applyBorder="1"/>
    <xf numFmtId="0" fontId="0" fillId="2" borderId="21" xfId="0" applyFill="1" applyBorder="1" applyAlignment="1">
      <alignment horizontal="center"/>
    </xf>
    <xf numFmtId="2" fontId="0" fillId="0" borderId="14" xfId="0" applyNumberFormat="1" applyBorder="1" applyAlignment="1">
      <alignment horizontal="center"/>
    </xf>
    <xf numFmtId="0" fontId="0" fillId="2" borderId="2" xfId="0" applyFill="1" applyBorder="1" applyAlignment="1">
      <alignment horizontal="center"/>
    </xf>
    <xf numFmtId="0" fontId="0" fillId="0" borderId="2" xfId="0" applyBorder="1" applyAlignment="1">
      <alignment horizontal="center"/>
    </xf>
    <xf numFmtId="0" fontId="0" fillId="2" borderId="4" xfId="0" applyFill="1" applyBorder="1" applyAlignment="1">
      <alignment horizontal="center"/>
    </xf>
    <xf numFmtId="0" fontId="4" fillId="0" borderId="2" xfId="0" applyFont="1" applyBorder="1" applyAlignment="1">
      <alignment horizontal="center"/>
    </xf>
    <xf numFmtId="0" fontId="4" fillId="0" borderId="10" xfId="0" applyFont="1" applyBorder="1" applyAlignment="1">
      <alignment wrapText="1"/>
    </xf>
    <xf numFmtId="0" fontId="4" fillId="0" borderId="24" xfId="0" applyFont="1" applyBorder="1" applyAlignment="1">
      <alignment wrapText="1"/>
    </xf>
    <xf numFmtId="0" fontId="0" fillId="0" borderId="21" xfId="0" applyBorder="1"/>
    <xf numFmtId="0" fontId="0" fillId="2" borderId="21" xfId="0" applyFill="1" applyBorder="1"/>
    <xf numFmtId="0" fontId="0" fillId="2" borderId="22" xfId="0" applyFill="1" applyBorder="1"/>
    <xf numFmtId="0" fontId="4" fillId="0" borderId="20" xfId="0" applyFont="1" applyBorder="1" applyAlignment="1">
      <alignment horizontal="center"/>
    </xf>
    <xf numFmtId="2" fontId="0" fillId="2" borderId="2" xfId="0" applyNumberFormat="1" applyFill="1" applyBorder="1" applyAlignment="1">
      <alignment horizontal="center"/>
    </xf>
    <xf numFmtId="2" fontId="0" fillId="0" borderId="2" xfId="0" applyNumberFormat="1" applyBorder="1" applyAlignment="1">
      <alignment horizontal="center"/>
    </xf>
    <xf numFmtId="1" fontId="0" fillId="2" borderId="4" xfId="0" applyNumberFormat="1" applyFill="1" applyBorder="1" applyAlignment="1">
      <alignment horizontal="center"/>
    </xf>
    <xf numFmtId="0" fontId="4" fillId="0" borderId="25" xfId="0" applyFont="1" applyBorder="1"/>
    <xf numFmtId="1" fontId="0" fillId="2" borderId="22" xfId="0" applyNumberFormat="1" applyFill="1" applyBorder="1" applyAlignment="1">
      <alignment horizontal="center"/>
    </xf>
    <xf numFmtId="164" fontId="0" fillId="3" borderId="0" xfId="0" applyNumberFormat="1" applyFill="1" applyBorder="1" applyAlignment="1">
      <alignment horizontal="center"/>
    </xf>
    <xf numFmtId="164" fontId="0" fillId="0" borderId="0" xfId="0" applyNumberFormat="1" applyAlignment="1">
      <alignment horizontal="center"/>
    </xf>
    <xf numFmtId="0" fontId="10" fillId="0" borderId="0" xfId="0" applyFont="1" applyBorder="1" applyAlignment="1">
      <alignment horizontal="left"/>
    </xf>
    <xf numFmtId="0" fontId="2" fillId="0" borderId="0" xfId="0" applyFont="1"/>
    <xf numFmtId="0" fontId="0" fillId="0" borderId="0" xfId="0" applyFill="1" applyBorder="1" applyAlignment="1">
      <alignment horizontal="center"/>
    </xf>
    <xf numFmtId="2" fontId="0" fillId="0" borderId="0" xfId="0" applyNumberFormat="1" applyFill="1" applyBorder="1" applyAlignment="1">
      <alignment horizontal="center"/>
    </xf>
    <xf numFmtId="0" fontId="0" fillId="0" borderId="4" xfId="0" applyFill="1" applyBorder="1"/>
    <xf numFmtId="2" fontId="0" fillId="0" borderId="1" xfId="0" applyNumberFormat="1" applyFill="1" applyBorder="1" applyAlignment="1">
      <alignment horizontal="center"/>
    </xf>
    <xf numFmtId="0" fontId="0" fillId="0" borderId="5" xfId="0" applyFill="1" applyBorder="1"/>
    <xf numFmtId="2" fontId="0" fillId="0" borderId="5" xfId="0" applyNumberFormat="1" applyFill="1" applyBorder="1"/>
    <xf numFmtId="0" fontId="0" fillId="0" borderId="4" xfId="0" applyFont="1" applyBorder="1" applyAlignment="1">
      <alignment horizontal="right" wrapText="1"/>
    </xf>
    <xf numFmtId="0" fontId="4" fillId="0" borderId="0" xfId="0" applyFont="1" applyFill="1" applyBorder="1"/>
    <xf numFmtId="0" fontId="4" fillId="0" borderId="0" xfId="0" applyFont="1" applyFill="1" applyBorder="1" applyAlignment="1">
      <alignment wrapText="1"/>
    </xf>
    <xf numFmtId="0" fontId="4" fillId="0" borderId="0" xfId="0" applyFont="1" applyFill="1" applyBorder="1" applyAlignment="1">
      <alignment horizontal="center"/>
    </xf>
    <xf numFmtId="1" fontId="0" fillId="0" borderId="0" xfId="0" applyNumberFormat="1" applyFill="1" applyBorder="1" applyAlignment="1">
      <alignment horizontal="center"/>
    </xf>
    <xf numFmtId="0" fontId="0" fillId="0" borderId="1" xfId="0" applyBorder="1" applyAlignment="1">
      <alignment horizontal="center"/>
    </xf>
    <xf numFmtId="0" fontId="4" fillId="0" borderId="0" xfId="0" applyFont="1" applyFill="1" applyBorder="1" applyAlignment="1">
      <alignment horizontal="center" wrapText="1"/>
    </xf>
    <xf numFmtId="0" fontId="4" fillId="0" borderId="0" xfId="0" applyFont="1" applyBorder="1" applyAlignment="1">
      <alignment horizontal="center" wrapText="1"/>
    </xf>
    <xf numFmtId="11" fontId="5" fillId="0" borderId="5" xfId="0" applyNumberFormat="1" applyFont="1" applyBorder="1"/>
    <xf numFmtId="165" fontId="4" fillId="4" borderId="4" xfId="0" applyNumberFormat="1" applyFont="1" applyFill="1" applyBorder="1"/>
    <xf numFmtId="0" fontId="0" fillId="0" borderId="1" xfId="0" applyFont="1" applyFill="1" applyBorder="1" applyAlignment="1">
      <alignment horizontal="left"/>
    </xf>
    <xf numFmtId="0" fontId="0" fillId="0" borderId="26" xfId="0" applyFont="1" applyFill="1" applyBorder="1"/>
    <xf numFmtId="0" fontId="0" fillId="0" borderId="27" xfId="0" applyFill="1" applyBorder="1"/>
    <xf numFmtId="0" fontId="0" fillId="0" borderId="0" xfId="0" applyFill="1" applyAlignment="1">
      <alignment horizontal="center"/>
    </xf>
    <xf numFmtId="165" fontId="13" fillId="2" borderId="21" xfId="0" applyNumberFormat="1" applyFont="1" applyFill="1" applyBorder="1" applyAlignment="1">
      <alignment horizontal="center"/>
    </xf>
    <xf numFmtId="165" fontId="13" fillId="0" borderId="21" xfId="0" applyNumberFormat="1" applyFont="1" applyBorder="1" applyAlignment="1">
      <alignment horizontal="center"/>
    </xf>
    <xf numFmtId="165" fontId="13" fillId="2" borderId="22" xfId="0" applyNumberFormat="1" applyFont="1" applyFill="1" applyBorder="1" applyAlignment="1">
      <alignment horizontal="center"/>
    </xf>
    <xf numFmtId="164" fontId="13" fillId="0" borderId="21" xfId="0" applyNumberFormat="1" applyFont="1" applyBorder="1" applyAlignment="1">
      <alignment horizontal="center"/>
    </xf>
    <xf numFmtId="164" fontId="0" fillId="0" borderId="0" xfId="0" applyNumberFormat="1" applyBorder="1" applyAlignment="1">
      <alignment horizontal="center"/>
    </xf>
    <xf numFmtId="0" fontId="0" fillId="0" borderId="0" xfId="0" applyFont="1" applyBorder="1" applyAlignment="1">
      <alignment horizontal="center" wrapText="1"/>
    </xf>
    <xf numFmtId="0" fontId="0" fillId="0" borderId="0" xfId="0" applyFont="1" applyFill="1" applyBorder="1" applyAlignment="1">
      <alignment horizontal="center"/>
    </xf>
    <xf numFmtId="0" fontId="4" fillId="0" borderId="7" xfId="0" applyFont="1" applyFill="1" applyBorder="1"/>
    <xf numFmtId="0" fontId="0" fillId="0" borderId="2" xfId="0" applyFont="1" applyFill="1" applyBorder="1" applyAlignment="1">
      <alignment horizontal="center"/>
    </xf>
    <xf numFmtId="0" fontId="0" fillId="0" borderId="2" xfId="0" applyFont="1" applyBorder="1" applyAlignment="1">
      <alignment horizontal="center"/>
    </xf>
    <xf numFmtId="0" fontId="4" fillId="0" borderId="3" xfId="0" applyFont="1" applyBorder="1" applyAlignment="1">
      <alignment horizontal="center" wrapText="1"/>
    </xf>
    <xf numFmtId="0" fontId="0" fillId="0" borderId="3" xfId="0" applyBorder="1" applyAlignment="1">
      <alignment horizontal="right"/>
    </xf>
    <xf numFmtId="0" fontId="0" fillId="0" borderId="4" xfId="0" applyFont="1" applyFill="1" applyBorder="1" applyAlignment="1">
      <alignment horizontal="center"/>
    </xf>
    <xf numFmtId="0" fontId="0" fillId="0" borderId="1" xfId="0" applyFont="1" applyFill="1" applyBorder="1" applyAlignment="1">
      <alignment horizontal="center"/>
    </xf>
    <xf numFmtId="0" fontId="4" fillId="0" borderId="10" xfId="0" applyFont="1" applyFill="1" applyBorder="1" applyAlignment="1">
      <alignment horizontal="center"/>
    </xf>
    <xf numFmtId="0" fontId="4" fillId="0" borderId="11" xfId="0" applyFont="1" applyBorder="1" applyAlignment="1">
      <alignment horizontal="left"/>
    </xf>
    <xf numFmtId="0" fontId="0" fillId="3" borderId="2" xfId="0" applyFill="1" applyBorder="1" applyAlignment="1">
      <alignment horizontal="center"/>
    </xf>
    <xf numFmtId="0" fontId="0" fillId="0" borderId="1" xfId="0" applyFill="1" applyBorder="1"/>
    <xf numFmtId="0" fontId="0" fillId="5" borderId="21" xfId="0" applyFill="1" applyBorder="1" applyAlignment="1">
      <alignment horizontal="center"/>
    </xf>
    <xf numFmtId="0" fontId="0" fillId="5" borderId="22" xfId="0" applyFill="1" applyBorder="1" applyAlignment="1">
      <alignment horizontal="center"/>
    </xf>
    <xf numFmtId="165" fontId="13" fillId="0" borderId="0" xfId="0" applyNumberFormat="1" applyFont="1" applyFill="1" applyBorder="1" applyAlignment="1">
      <alignment horizontal="center"/>
    </xf>
    <xf numFmtId="164" fontId="13" fillId="0" borderId="0" xfId="0" applyNumberFormat="1" applyFont="1" applyFill="1" applyBorder="1" applyAlignment="1">
      <alignment horizontal="center"/>
    </xf>
    <xf numFmtId="0" fontId="0" fillId="0" borderId="28" xfId="0" applyBorder="1" applyAlignment="1">
      <alignment horizontal="center"/>
    </xf>
    <xf numFmtId="0" fontId="0" fillId="0" borderId="3" xfId="0" applyBorder="1" applyAlignment="1">
      <alignment horizontal="center"/>
    </xf>
    <xf numFmtId="165" fontId="13" fillId="0" borderId="23" xfId="0" applyNumberFormat="1" applyFont="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9" fillId="0" borderId="0" xfId="0" applyFont="1" applyAlignment="1">
      <alignment wrapText="1"/>
    </xf>
    <xf numFmtId="0" fontId="5" fillId="0" borderId="0" xfId="0" applyFont="1" applyFill="1" applyBorder="1"/>
    <xf numFmtId="0" fontId="7" fillId="0" borderId="0" xfId="0" applyFont="1" applyAlignment="1">
      <alignment horizontal="left"/>
    </xf>
    <xf numFmtId="0" fontId="4" fillId="0" borderId="0" xfId="0" applyFont="1"/>
    <xf numFmtId="0" fontId="1" fillId="0" borderId="0" xfId="0" applyFont="1"/>
    <xf numFmtId="0" fontId="0" fillId="0" borderId="0" xfId="0" applyAlignment="1">
      <alignment horizontal="center" vertical="center"/>
    </xf>
    <xf numFmtId="2" fontId="0" fillId="0" borderId="0" xfId="0" applyNumberFormat="1" applyBorder="1" applyAlignment="1">
      <alignment horizontal="center"/>
    </xf>
    <xf numFmtId="0" fontId="0" fillId="2" borderId="3" xfId="0" applyFill="1" applyBorder="1" applyAlignment="1">
      <alignment horizontal="center"/>
    </xf>
    <xf numFmtId="2" fontId="0" fillId="0" borderId="5" xfId="0" applyNumberFormat="1" applyBorder="1" applyAlignment="1">
      <alignment horizontal="center"/>
    </xf>
    <xf numFmtId="0" fontId="1" fillId="0" borderId="9" xfId="0" applyFont="1" applyBorder="1"/>
    <xf numFmtId="0" fontId="4" fillId="0" borderId="12" xfId="0" applyFont="1" applyBorder="1"/>
    <xf numFmtId="0" fontId="0" fillId="0" borderId="23" xfId="0" applyBorder="1"/>
    <xf numFmtId="1" fontId="0" fillId="2" borderId="2" xfId="0" applyNumberFormat="1" applyFill="1" applyBorder="1"/>
    <xf numFmtId="2" fontId="0" fillId="2" borderId="2" xfId="0" applyNumberFormat="1" applyFill="1" applyBorder="1"/>
    <xf numFmtId="0" fontId="0" fillId="2" borderId="1" xfId="0" applyFill="1" applyBorder="1"/>
    <xf numFmtId="0" fontId="0" fillId="6" borderId="0" xfId="0" applyFill="1" applyBorder="1" applyAlignment="1">
      <alignment horizontal="center"/>
    </xf>
    <xf numFmtId="0" fontId="0" fillId="6" borderId="1" xfId="0" applyFill="1" applyBorder="1" applyAlignment="1">
      <alignment horizontal="center"/>
    </xf>
    <xf numFmtId="164" fontId="0" fillId="6" borderId="0" xfId="0" applyNumberFormat="1" applyFill="1" applyBorder="1" applyAlignment="1">
      <alignment horizontal="center"/>
    </xf>
    <xf numFmtId="0" fontId="0" fillId="4" borderId="2" xfId="0" applyFill="1" applyBorder="1" applyAlignment="1">
      <alignment horizontal="center"/>
    </xf>
    <xf numFmtId="0" fontId="0" fillId="4" borderId="0" xfId="0" applyFill="1" applyBorder="1" applyAlignment="1">
      <alignment horizontal="center"/>
    </xf>
    <xf numFmtId="0" fontId="0" fillId="4" borderId="3" xfId="0" applyFill="1" applyBorder="1"/>
    <xf numFmtId="0" fontId="0" fillId="4" borderId="4" xfId="0" applyFill="1" applyBorder="1" applyAlignment="1">
      <alignment horizontal="center"/>
    </xf>
    <xf numFmtId="0" fontId="0" fillId="4" borderId="1" xfId="0" applyFill="1" applyBorder="1" applyAlignment="1">
      <alignment horizontal="center"/>
    </xf>
    <xf numFmtId="0" fontId="0" fillId="4" borderId="5" xfId="0" applyFill="1" applyBorder="1"/>
    <xf numFmtId="0" fontId="4" fillId="7" borderId="7" xfId="0" applyFont="1" applyFill="1" applyBorder="1"/>
    <xf numFmtId="0" fontId="0" fillId="7" borderId="9" xfId="0" applyFill="1" applyBorder="1"/>
    <xf numFmtId="0" fontId="0" fillId="7" borderId="8" xfId="0" applyFill="1" applyBorder="1"/>
    <xf numFmtId="0" fontId="0" fillId="4" borderId="3" xfId="0" applyFill="1" applyBorder="1" applyAlignment="1">
      <alignment horizontal="center"/>
    </xf>
    <xf numFmtId="0" fontId="0" fillId="4" borderId="5" xfId="0" applyFill="1" applyBorder="1" applyAlignment="1">
      <alignment horizontal="center"/>
    </xf>
    <xf numFmtId="0" fontId="0" fillId="6" borderId="1" xfId="0" applyFill="1" applyBorder="1" applyAlignment="1">
      <alignment horizontal="center" vertical="center"/>
    </xf>
    <xf numFmtId="1" fontId="0" fillId="8" borderId="2" xfId="0" applyNumberFormat="1" applyFill="1" applyBorder="1" applyAlignment="1">
      <alignment horizontal="center"/>
    </xf>
    <xf numFmtId="2" fontId="0" fillId="8" borderId="2" xfId="0" applyNumberFormat="1" applyFill="1" applyBorder="1" applyAlignment="1">
      <alignment horizontal="center"/>
    </xf>
    <xf numFmtId="0" fontId="0" fillId="8" borderId="2" xfId="0" applyFill="1" applyBorder="1" applyAlignment="1">
      <alignment horizontal="center"/>
    </xf>
    <xf numFmtId="0" fontId="0" fillId="8" borderId="4" xfId="0" applyFill="1" applyBorder="1" applyAlignment="1">
      <alignment horizontal="center"/>
    </xf>
    <xf numFmtId="0" fontId="7" fillId="0" borderId="0" xfId="0" applyFont="1" applyAlignment="1">
      <alignment horizontal="left"/>
    </xf>
    <xf numFmtId="0" fontId="9" fillId="0" borderId="0" xfId="0" applyFont="1" applyAlignment="1">
      <alignment horizontal="left" wrapText="1"/>
    </xf>
    <xf numFmtId="0" fontId="11" fillId="0" borderId="0" xfId="0" applyFont="1" applyBorder="1" applyAlignment="1">
      <alignment horizontal="center"/>
    </xf>
    <xf numFmtId="0" fontId="12" fillId="0" borderId="0" xfId="0" applyFont="1" applyBorder="1" applyAlignment="1">
      <alignment horizontal="center"/>
    </xf>
    <xf numFmtId="0" fontId="12" fillId="0" borderId="13" xfId="0" applyFont="1" applyBorder="1" applyAlignment="1">
      <alignment horizontal="center"/>
    </xf>
    <xf numFmtId="0" fontId="8" fillId="0" borderId="19" xfId="0" applyFont="1" applyBorder="1" applyAlignment="1">
      <alignment horizontal="center"/>
    </xf>
    <xf numFmtId="0" fontId="0" fillId="0" borderId="18" xfId="0" applyFont="1" applyBorder="1" applyAlignment="1">
      <alignment horizontal="right"/>
    </xf>
    <xf numFmtId="0" fontId="0" fillId="0" borderId="0" xfId="0" applyFont="1" applyBorder="1" applyAlignment="1">
      <alignment horizontal="right"/>
    </xf>
    <xf numFmtId="0" fontId="0" fillId="0" borderId="2" xfId="0" applyBorder="1" applyAlignment="1">
      <alignment horizontal="center" wrapText="1"/>
    </xf>
    <xf numFmtId="0" fontId="0" fillId="0" borderId="0" xfId="0" applyAlignment="1">
      <alignment horizontal="center" wrapText="1"/>
    </xf>
    <xf numFmtId="0" fontId="9" fillId="0" borderId="0" xfId="0" applyFont="1" applyAlignment="1">
      <alignment horizontal="center" wrapText="1"/>
    </xf>
    <xf numFmtId="0" fontId="4" fillId="0" borderId="0" xfId="0" applyFont="1" applyAlignment="1">
      <alignment horizontal="left" wrapText="1"/>
    </xf>
    <xf numFmtId="0" fontId="4" fillId="0" borderId="0" xfId="0" applyFont="1" applyFill="1" applyBorder="1" applyAlignment="1">
      <alignment horizontal="center" wrapText="1"/>
    </xf>
    <xf numFmtId="0" fontId="4" fillId="0" borderId="7" xfId="0" applyFont="1" applyBorder="1" applyAlignment="1">
      <alignment horizontal="center" wrapText="1"/>
    </xf>
    <xf numFmtId="0" fontId="4" fillId="0" borderId="9" xfId="0" applyFont="1" applyBorder="1" applyAlignment="1">
      <alignment horizontal="center" wrapText="1"/>
    </xf>
    <xf numFmtId="0" fontId="4" fillId="0" borderId="8" xfId="0" applyFont="1" applyBorder="1" applyAlignment="1">
      <alignment horizontal="center" wrapText="1"/>
    </xf>
    <xf numFmtId="0" fontId="0" fillId="0" borderId="0" xfId="0" applyBorder="1" applyAlignment="1">
      <alignment horizontal="left" vertical="center" wrapText="1"/>
    </xf>
  </cellXfs>
  <cellStyles count="2">
    <cellStyle name="Hyperlink" xfId="1" builtinId="8"/>
    <cellStyle name="Normal" xfId="0" builtinId="0"/>
  </cellStyles>
  <dxfs count="17">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9525</xdr:colOff>
      <xdr:row>24</xdr:row>
      <xdr:rowOff>57150</xdr:rowOff>
    </xdr:from>
    <xdr:to>
      <xdr:col>14</xdr:col>
      <xdr:colOff>133351</xdr:colOff>
      <xdr:row>51</xdr:row>
      <xdr:rowOff>142875</xdr:rowOff>
    </xdr:to>
    <xdr:sp macro="" textlink="">
      <xdr:nvSpPr>
        <xdr:cNvPr id="2" name="TextBox 1"/>
        <xdr:cNvSpPr txBox="1"/>
      </xdr:nvSpPr>
      <xdr:spPr>
        <a:xfrm>
          <a:off x="5534025" y="5133975"/>
          <a:ext cx="4391026" cy="5438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Comments:</a:t>
          </a:r>
        </a:p>
        <a:p>
          <a:r>
            <a:rPr lang="en-US" sz="1100"/>
            <a:t>1)</a:t>
          </a:r>
          <a:r>
            <a:rPr lang="en-US" sz="1100" baseline="0"/>
            <a:t> Output Voltage - should be listed on the AC Adapter.</a:t>
          </a:r>
          <a:endParaRPr lang="en-US" sz="1100"/>
        </a:p>
        <a:p>
          <a:endParaRPr lang="en-US" sz="1100"/>
        </a:p>
        <a:p>
          <a:r>
            <a:rPr lang="en-US" sz="1100"/>
            <a:t>2)Output</a:t>
          </a:r>
          <a:r>
            <a:rPr lang="en-US" sz="1100" baseline="0"/>
            <a:t> Current - should be labeled on the AC  Adapter.  If it doesn't end</a:t>
          </a:r>
        </a:p>
        <a:p>
          <a:r>
            <a:rPr lang="en-US" sz="1100" baseline="0"/>
            <a:t>    in "A" for amps, but "mA" for milli amps, use the conversion calculator </a:t>
          </a:r>
        </a:p>
        <a:p>
          <a:r>
            <a:rPr lang="en-US" sz="1100" baseline="0"/>
            <a:t>    (Table 6) to get it into Amps.</a:t>
          </a:r>
          <a:endParaRPr lang="en-US" sz="1100"/>
        </a:p>
        <a:p>
          <a:endParaRPr lang="en-US" sz="1100"/>
        </a:p>
        <a:p>
          <a:r>
            <a:rPr lang="en-US" sz="1100"/>
            <a:t>3)Pick</a:t>
          </a:r>
          <a:r>
            <a:rPr lang="en-US" sz="1100" baseline="0"/>
            <a:t> the material which you will use to be the hot wire.</a:t>
          </a:r>
        </a:p>
        <a:p>
          <a:r>
            <a:rPr lang="en-US" sz="1100" baseline="0"/>
            <a:t>    Steel - a guitar string (I'd suggest this one first)</a:t>
          </a:r>
        </a:p>
        <a:p>
          <a:r>
            <a:rPr lang="en-US" sz="1100" baseline="0"/>
            <a:t>    Nichrome - nichrome wire from a hobby store</a:t>
          </a:r>
        </a:p>
        <a:p>
          <a:r>
            <a:rPr lang="en-US" sz="1100" baseline="0"/>
            <a:t>    Nickle - </a:t>
          </a:r>
        </a:p>
        <a:p>
          <a:r>
            <a:rPr lang="en-US" sz="1100" baseline="0"/>
            <a:t>    Copper - found in nearly all electrical wiring.</a:t>
          </a:r>
          <a:endParaRPr lang="en-US" sz="1100"/>
        </a:p>
        <a:p>
          <a:endParaRPr lang="en-US" sz="1100"/>
        </a:p>
        <a:p>
          <a:r>
            <a:rPr lang="en-US" sz="1100"/>
            <a:t>4)Hot Wire Length - is the length of the cutting wire . This is the length</a:t>
          </a:r>
          <a:r>
            <a:rPr lang="en-US" sz="1100" baseline="0"/>
            <a:t> of </a:t>
          </a:r>
        </a:p>
        <a:p>
          <a:r>
            <a:rPr lang="en-US" sz="1100" baseline="0"/>
            <a:t>    the </a:t>
          </a:r>
          <a:r>
            <a:rPr lang="en-US" sz="1100"/>
            <a:t>wire</a:t>
          </a:r>
          <a:r>
            <a:rPr lang="en-US" sz="1100" baseline="0"/>
            <a:t> which will warm up, </a:t>
          </a:r>
          <a:r>
            <a:rPr lang="en-US" sz="1100" u="sng" baseline="0"/>
            <a:t>not</a:t>
          </a:r>
          <a:r>
            <a:rPr lang="en-US" sz="1100" baseline="0"/>
            <a:t> the length of the wires transmiting </a:t>
          </a:r>
        </a:p>
        <a:p>
          <a:r>
            <a:rPr lang="en-US" sz="1100" baseline="0"/>
            <a:t>    electricity.</a:t>
          </a:r>
        </a:p>
        <a:p>
          <a:r>
            <a:rPr lang="en-US" sz="1100" baseline="0"/>
            <a:t>    </a:t>
          </a:r>
          <a:r>
            <a:rPr lang="en-US" sz="1100" baseline="0">
              <a:solidFill>
                <a:schemeClr val="dk1"/>
              </a:solidFill>
              <a:effectLst/>
              <a:latin typeface="+mn-lt"/>
              <a:ea typeface="+mn-ea"/>
              <a:cs typeface="+mn-cs"/>
            </a:rPr>
            <a:t>G</a:t>
          </a:r>
          <a:r>
            <a:rPr lang="en-US" sz="1100">
              <a:solidFill>
                <a:schemeClr val="dk1"/>
              </a:solidFill>
              <a:effectLst/>
              <a:latin typeface="+mn-lt"/>
              <a:ea typeface="+mn-ea"/>
              <a:cs typeface="+mn-cs"/>
            </a:rPr>
            <a:t>uitar strings are about 40 inches.</a:t>
          </a:r>
        </a:p>
        <a:p>
          <a:endParaRPr lang="en-US" sz="1100"/>
        </a:p>
        <a:p>
          <a:r>
            <a:rPr lang="en-US" sz="1100"/>
            <a:t>5)Hot</a:t>
          </a:r>
          <a:r>
            <a:rPr lang="en-US" sz="1100" baseline="0"/>
            <a:t> Wire Diameter - is the cross sectional area of the hot wire. </a:t>
          </a:r>
        </a:p>
        <a:p>
          <a:r>
            <a:rPr lang="en-US" sz="1100" baseline="0"/>
            <a:t>    For guitar strings see Table 4.</a:t>
          </a:r>
        </a:p>
        <a:p>
          <a:r>
            <a:rPr lang="en-US" sz="1100" baseline="0"/>
            <a:t>    For wire gauges see Table 5.</a:t>
          </a:r>
          <a:endParaRPr lang="en-US" sz="1100"/>
        </a:p>
        <a:p>
          <a:endParaRPr lang="en-US" sz="1100"/>
        </a:p>
        <a:p>
          <a:r>
            <a:rPr lang="en-US" sz="1100"/>
            <a:t>6)Initial Temperature - is the temperature of</a:t>
          </a:r>
          <a:r>
            <a:rPr lang="en-US" sz="1100" baseline="0"/>
            <a:t> where you will be cutting </a:t>
          </a:r>
        </a:p>
        <a:p>
          <a:r>
            <a:rPr lang="en-US" sz="1100" baseline="0"/>
            <a:t>    the foam.</a:t>
          </a:r>
          <a:r>
            <a:rPr lang="en-US" sz="1100"/>
            <a:t> If cutting foam inside a house, use 20 degrees Celcius. If </a:t>
          </a:r>
        </a:p>
        <a:p>
          <a:r>
            <a:rPr lang="en-US" sz="1100"/>
            <a:t>    cutting foam outside, use outside temperature. (Temperatures are </a:t>
          </a:r>
        </a:p>
        <a:p>
          <a:r>
            <a:rPr lang="en-US" sz="1100"/>
            <a:t>    approximate, get in the ball park.)</a:t>
          </a:r>
        </a:p>
        <a:p>
          <a:endParaRPr lang="en-US" sz="1100"/>
        </a:p>
        <a:p>
          <a:r>
            <a:rPr lang="en-US" sz="1100"/>
            <a:t>7)Operating Temperature - is the</a:t>
          </a:r>
          <a:r>
            <a:rPr lang="en-US" sz="1100" baseline="0"/>
            <a:t> melting point of the foam you will be </a:t>
          </a:r>
        </a:p>
        <a:p>
          <a:r>
            <a:rPr lang="en-US" sz="1100" baseline="0"/>
            <a:t>    cutting. Use 240°C, unless you have reason to change this value. Also, </a:t>
          </a:r>
        </a:p>
        <a:p>
          <a:r>
            <a:rPr lang="en-US" sz="1100" baseline="0"/>
            <a:t>    you shouldn't go too far above this value because you'll only wear out </a:t>
          </a:r>
        </a:p>
        <a:p>
          <a:r>
            <a:rPr lang="en-US" sz="1100" baseline="0"/>
            <a:t>    your wire faster.</a:t>
          </a:r>
          <a:endParaRPr lang="en-US" sz="1100"/>
        </a:p>
        <a:p>
          <a:endParaRPr lang="en-US" sz="1100"/>
        </a:p>
      </xdr:txBody>
    </xdr:sp>
    <xdr:clientData/>
  </xdr:twoCellAnchor>
  <xdr:twoCellAnchor>
    <xdr:from>
      <xdr:col>1</xdr:col>
      <xdr:colOff>180975</xdr:colOff>
      <xdr:row>37</xdr:row>
      <xdr:rowOff>57150</xdr:rowOff>
    </xdr:from>
    <xdr:to>
      <xdr:col>5</xdr:col>
      <xdr:colOff>400050</xdr:colOff>
      <xdr:row>50</xdr:row>
      <xdr:rowOff>171450</xdr:rowOff>
    </xdr:to>
    <xdr:sp macro="" textlink="">
      <xdr:nvSpPr>
        <xdr:cNvPr id="3" name="TextBox 2"/>
        <xdr:cNvSpPr txBox="1"/>
      </xdr:nvSpPr>
      <xdr:spPr>
        <a:xfrm>
          <a:off x="914400" y="7820025"/>
          <a:ext cx="3790950" cy="2590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Suggestions</a:t>
          </a:r>
          <a:r>
            <a:rPr lang="en-US" sz="1200" b="1" baseline="0"/>
            <a:t> on Making the Boxes all Become Green-</a:t>
          </a:r>
        </a:p>
        <a:p>
          <a:r>
            <a:rPr lang="en-US" sz="1100" baseline="0"/>
            <a:t>1st - Adjust the hot wire length first.</a:t>
          </a:r>
        </a:p>
        <a:p>
          <a:r>
            <a:rPr lang="en-US" sz="1100" baseline="0"/>
            <a:t>2nd - Adjust the hot wire diameter next.</a:t>
          </a:r>
        </a:p>
        <a:p>
          <a:r>
            <a:rPr lang="en-US" sz="1100" baseline="0"/>
            <a:t>3rd - Adjust the initial temperature.</a:t>
          </a:r>
        </a:p>
        <a:p>
          <a:r>
            <a:rPr lang="en-US" sz="1100" baseline="0"/>
            <a:t>4th - Change the hot wire material and </a:t>
          </a:r>
        </a:p>
        <a:p>
          <a:r>
            <a:rPr lang="en-US" sz="1100" baseline="0"/>
            <a:t>          start the process all over.</a:t>
          </a:r>
        </a:p>
        <a:p>
          <a:endParaRPr lang="en-US" sz="1100" baseline="0"/>
        </a:p>
        <a:p>
          <a:r>
            <a:rPr lang="en-US" sz="1100"/>
            <a:t>For</a:t>
          </a:r>
          <a:r>
            <a:rPr lang="en-US" sz="1100" baseline="0"/>
            <a:t> Resistance(R) row to become green:</a:t>
          </a:r>
        </a:p>
        <a:p>
          <a:r>
            <a:rPr lang="en-US" sz="1100"/>
            <a:t>↑R : ↑Length, ↓Diameter</a:t>
          </a:r>
        </a:p>
        <a:p>
          <a:r>
            <a:rPr lang="en-US" sz="1100"/>
            <a:t>↓R : ↓Length,↑ Diameter</a:t>
          </a:r>
        </a:p>
        <a:p>
          <a:endParaRPr lang="en-US" sz="1100"/>
        </a:p>
        <a:p>
          <a:r>
            <a:rPr lang="en-US" sz="1100"/>
            <a:t>For Temperature (Temp) row to become</a:t>
          </a:r>
          <a:r>
            <a:rPr lang="en-US" sz="1100" baseline="0"/>
            <a:t> green:</a:t>
          </a:r>
        </a:p>
        <a:p>
          <a:r>
            <a:rPr lang="en-US" sz="1100" baseline="0"/>
            <a:t>↑Temp : ↓Length</a:t>
          </a:r>
        </a:p>
        <a:p>
          <a:r>
            <a:rPr lang="en-US" sz="1100" baseline="0"/>
            <a:t>↑Temp : ↓Length</a:t>
          </a:r>
        </a:p>
        <a:p>
          <a:endParaRPr lang="en-US" sz="1100" baseline="0"/>
        </a:p>
        <a:p>
          <a:endParaRPr lang="en-US" sz="1100"/>
        </a:p>
      </xdr:txBody>
    </xdr:sp>
    <xdr:clientData/>
  </xdr:twoCellAnchor>
  <xdr:twoCellAnchor>
    <xdr:from>
      <xdr:col>4</xdr:col>
      <xdr:colOff>457200</xdr:colOff>
      <xdr:row>16</xdr:row>
      <xdr:rowOff>133350</xdr:rowOff>
    </xdr:from>
    <xdr:to>
      <xdr:col>7</xdr:col>
      <xdr:colOff>66675</xdr:colOff>
      <xdr:row>26</xdr:row>
      <xdr:rowOff>9525</xdr:rowOff>
    </xdr:to>
    <xdr:cxnSp macro="">
      <xdr:nvCxnSpPr>
        <xdr:cNvPr id="5" name="Straight Arrow Connector 4"/>
        <xdr:cNvCxnSpPr/>
      </xdr:nvCxnSpPr>
      <xdr:spPr>
        <a:xfrm>
          <a:off x="4067175" y="3648075"/>
          <a:ext cx="1524000" cy="18192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533400</xdr:colOff>
      <xdr:row>34</xdr:row>
      <xdr:rowOff>133350</xdr:rowOff>
    </xdr:from>
    <xdr:to>
      <xdr:col>5</xdr:col>
      <xdr:colOff>57150</xdr:colOff>
      <xdr:row>37</xdr:row>
      <xdr:rowOff>104775</xdr:rowOff>
    </xdr:to>
    <xdr:cxnSp macro="">
      <xdr:nvCxnSpPr>
        <xdr:cNvPr id="9" name="Straight Arrow Connector 8"/>
        <xdr:cNvCxnSpPr/>
      </xdr:nvCxnSpPr>
      <xdr:spPr>
        <a:xfrm flipH="1">
          <a:off x="4143375" y="7324725"/>
          <a:ext cx="219075" cy="5429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windowProtection="1" showGridLines="0" tabSelected="1" zoomScaleNormal="100" workbookViewId="0">
      <selection activeCell="F17" sqref="F17"/>
    </sheetView>
  </sheetViews>
  <sheetFormatPr defaultRowHeight="15" x14ac:dyDescent="0.25"/>
  <cols>
    <col min="1" max="1" width="11" customWidth="1"/>
    <col min="2" max="2" width="19.42578125" customWidth="1"/>
    <col min="3" max="3" width="12.42578125" customWidth="1"/>
    <col min="4" max="4" width="11.28515625" customWidth="1"/>
    <col min="5" max="5" width="10.42578125" customWidth="1"/>
  </cols>
  <sheetData>
    <row r="1" spans="1:15" ht="25.5" x14ac:dyDescent="0.35">
      <c r="B1" s="223" t="s">
        <v>140</v>
      </c>
      <c r="C1" s="223"/>
      <c r="D1" s="223"/>
      <c r="E1" s="223"/>
      <c r="F1" s="223"/>
      <c r="G1" s="223"/>
      <c r="H1" s="223"/>
      <c r="I1" s="223"/>
      <c r="J1" s="223"/>
      <c r="K1" s="223"/>
      <c r="L1" s="223"/>
      <c r="M1" s="223"/>
    </row>
    <row r="2" spans="1:15" ht="7.5" customHeight="1" x14ac:dyDescent="0.25">
      <c r="B2" s="224" t="s">
        <v>141</v>
      </c>
      <c r="C2" s="224"/>
      <c r="D2" s="224"/>
      <c r="E2" s="224"/>
      <c r="F2" s="224"/>
      <c r="G2" s="224"/>
      <c r="H2" s="224"/>
      <c r="I2" s="224"/>
      <c r="J2" s="224"/>
      <c r="K2" s="224"/>
      <c r="L2" s="224"/>
      <c r="M2" s="224"/>
    </row>
    <row r="3" spans="1:15" ht="10.5" customHeight="1" thickBot="1" x14ac:dyDescent="0.3">
      <c r="B3" s="225"/>
      <c r="C3" s="225"/>
      <c r="D3" s="225"/>
      <c r="E3" s="225"/>
      <c r="F3" s="225"/>
      <c r="G3" s="225"/>
      <c r="H3" s="225"/>
      <c r="I3" s="225"/>
      <c r="J3" s="225"/>
      <c r="K3" s="225"/>
      <c r="L3" s="225"/>
      <c r="M3" s="225"/>
    </row>
    <row r="4" spans="1:15" ht="6" customHeight="1" thickTop="1" thickBot="1" x14ac:dyDescent="0.55000000000000004">
      <c r="B4" s="226"/>
      <c r="C4" s="226"/>
      <c r="D4" s="226"/>
      <c r="E4" s="226"/>
      <c r="F4" s="226"/>
      <c r="G4" s="226"/>
      <c r="H4" s="226"/>
      <c r="I4" s="226"/>
      <c r="J4" s="226"/>
      <c r="K4" s="226"/>
      <c r="L4" s="226"/>
      <c r="M4" s="226"/>
    </row>
    <row r="5" spans="1:15" ht="19.5" customHeight="1" thickTop="1" x14ac:dyDescent="0.5">
      <c r="B5" s="96"/>
      <c r="C5" s="96"/>
      <c r="D5" s="96"/>
      <c r="E5" s="96"/>
      <c r="F5" s="96"/>
      <c r="G5" s="96"/>
      <c r="H5" s="96"/>
      <c r="I5" s="96"/>
      <c r="J5" s="96"/>
      <c r="K5" s="227" t="s">
        <v>99</v>
      </c>
      <c r="L5" s="227"/>
      <c r="M5" s="227"/>
    </row>
    <row r="6" spans="1:15" ht="16.5" customHeight="1" x14ac:dyDescent="0.5">
      <c r="C6" s="96"/>
      <c r="D6" s="96"/>
      <c r="E6" s="96"/>
      <c r="F6" s="96"/>
      <c r="G6" s="96"/>
      <c r="H6" s="96"/>
      <c r="I6" s="96"/>
      <c r="J6" s="96"/>
      <c r="K6" s="228" t="s">
        <v>134</v>
      </c>
      <c r="L6" s="228"/>
      <c r="M6" s="228"/>
    </row>
    <row r="7" spans="1:15" ht="15.75" x14ac:dyDescent="0.25">
      <c r="B7" s="221" t="s">
        <v>143</v>
      </c>
      <c r="C7" s="221"/>
      <c r="D7" s="221"/>
      <c r="E7" s="221"/>
      <c r="F7" s="221"/>
      <c r="G7" s="221"/>
      <c r="H7" s="221"/>
      <c r="I7" s="221"/>
      <c r="J7" s="221"/>
      <c r="K7" s="221"/>
      <c r="L7" s="221"/>
      <c r="M7" s="221"/>
      <c r="N7" s="221"/>
    </row>
    <row r="8" spans="1:15" ht="15.75" x14ac:dyDescent="0.25">
      <c r="B8" s="189" t="s">
        <v>142</v>
      </c>
      <c r="C8" s="189"/>
      <c r="D8" s="189"/>
      <c r="E8" s="189"/>
      <c r="F8" s="189"/>
      <c r="G8" s="189"/>
      <c r="H8" s="189"/>
      <c r="I8" s="189"/>
      <c r="J8" s="189"/>
      <c r="K8" s="189"/>
      <c r="L8" s="189"/>
      <c r="M8" s="189"/>
      <c r="N8" s="189"/>
    </row>
    <row r="9" spans="1:15" ht="15.75" x14ac:dyDescent="0.25">
      <c r="B9" s="221"/>
      <c r="C9" s="221"/>
      <c r="D9" s="221"/>
      <c r="E9" s="221"/>
      <c r="F9" s="221"/>
      <c r="G9" s="221"/>
      <c r="H9" s="221"/>
      <c r="I9" s="221"/>
      <c r="J9" s="221"/>
      <c r="K9" s="221"/>
      <c r="L9" s="221"/>
      <c r="M9" s="221"/>
      <c r="N9" s="221"/>
    </row>
    <row r="10" spans="1:15" ht="35.25" customHeight="1" x14ac:dyDescent="0.25">
      <c r="B10" s="222" t="s">
        <v>192</v>
      </c>
      <c r="C10" s="222"/>
      <c r="D10" s="222"/>
      <c r="E10" s="222"/>
      <c r="F10" s="222"/>
      <c r="G10" s="222"/>
      <c r="H10" s="222"/>
      <c r="I10" s="222"/>
      <c r="J10" s="222"/>
      <c r="K10" s="222"/>
      <c r="L10" s="222"/>
      <c r="M10" s="222"/>
      <c r="N10" s="187"/>
    </row>
    <row r="11" spans="1:15" ht="15.75" x14ac:dyDescent="0.25">
      <c r="B11" s="28"/>
    </row>
    <row r="12" spans="1:15" ht="15.75" x14ac:dyDescent="0.25">
      <c r="A12" t="s">
        <v>100</v>
      </c>
      <c r="B12" s="221" t="s">
        <v>101</v>
      </c>
      <c r="C12" s="221"/>
      <c r="D12" s="221"/>
      <c r="E12" s="221"/>
      <c r="F12" s="221"/>
      <c r="G12" s="221"/>
      <c r="H12" s="221"/>
      <c r="I12" s="221"/>
      <c r="J12" s="221"/>
      <c r="K12" s="221"/>
      <c r="L12" s="221"/>
      <c r="M12" s="221"/>
      <c r="N12" s="221"/>
    </row>
    <row r="14" spans="1:15" ht="15.75" x14ac:dyDescent="0.25">
      <c r="B14" s="191" t="s">
        <v>174</v>
      </c>
      <c r="G14" s="191" t="s">
        <v>189</v>
      </c>
    </row>
    <row r="15" spans="1:15" ht="16.5" thickBot="1" x14ac:dyDescent="0.3">
      <c r="B15" s="14" t="s">
        <v>175</v>
      </c>
      <c r="C15" s="19"/>
      <c r="D15" s="11"/>
      <c r="G15" s="211" t="s">
        <v>168</v>
      </c>
      <c r="H15" s="212"/>
      <c r="I15" s="212"/>
      <c r="J15" s="213"/>
      <c r="L15" s="191" t="s">
        <v>188</v>
      </c>
    </row>
    <row r="16" spans="1:15" ht="15.75" thickBot="1" x14ac:dyDescent="0.3">
      <c r="B16" s="48" t="s">
        <v>53</v>
      </c>
      <c r="C16" s="29" t="s">
        <v>21</v>
      </c>
      <c r="D16" s="18" t="s">
        <v>20</v>
      </c>
      <c r="E16" s="190" t="s">
        <v>187</v>
      </c>
      <c r="G16" s="205">
        <v>8.0000000000000002E-3</v>
      </c>
      <c r="H16" s="206">
        <v>8.9999999999999993E-3</v>
      </c>
      <c r="I16" s="206">
        <v>0.01</v>
      </c>
      <c r="J16" s="214">
        <v>1.0999999999999999E-2</v>
      </c>
      <c r="L16" s="118" t="s">
        <v>193</v>
      </c>
      <c r="M16" s="19"/>
      <c r="N16" s="19"/>
      <c r="O16" s="11"/>
    </row>
    <row r="17" spans="2:15" x14ac:dyDescent="0.25">
      <c r="B17" s="12" t="s">
        <v>102</v>
      </c>
      <c r="C17" s="202">
        <v>19</v>
      </c>
      <c r="D17" s="2" t="s">
        <v>2</v>
      </c>
      <c r="E17" s="7" t="s">
        <v>180</v>
      </c>
      <c r="G17" s="208">
        <v>1.2E-2</v>
      </c>
      <c r="H17" s="209">
        <v>1.4E-2</v>
      </c>
      <c r="I17" s="209">
        <v>1.4999999999999999E-2</v>
      </c>
      <c r="J17" s="215">
        <v>1.6E-2</v>
      </c>
      <c r="L17" s="20" t="s">
        <v>115</v>
      </c>
      <c r="M17" s="103"/>
      <c r="N17" s="20" t="s">
        <v>116</v>
      </c>
      <c r="O17" s="95"/>
    </row>
    <row r="18" spans="2:15" x14ac:dyDescent="0.25">
      <c r="B18" s="57" t="s">
        <v>176</v>
      </c>
      <c r="C18" s="203">
        <v>3.16</v>
      </c>
      <c r="D18" s="58" t="s">
        <v>61</v>
      </c>
      <c r="E18" s="7" t="s">
        <v>181</v>
      </c>
      <c r="L18" s="217">
        <v>68</v>
      </c>
      <c r="M18" s="4" t="s">
        <v>114</v>
      </c>
      <c r="N18" s="106">
        <f>(L18-32)*(5/9)</f>
        <v>20</v>
      </c>
      <c r="O18" s="2" t="s">
        <v>37</v>
      </c>
    </row>
    <row r="19" spans="2:15" ht="15.75" x14ac:dyDescent="0.25">
      <c r="B19" s="30"/>
      <c r="C19" s="140"/>
      <c r="D19" s="30"/>
      <c r="G19" s="191" t="s">
        <v>190</v>
      </c>
      <c r="L19" s="217">
        <v>240</v>
      </c>
      <c r="M19" s="102" t="s">
        <v>37</v>
      </c>
      <c r="N19" s="199">
        <f>(9/5)*L19+32</f>
        <v>464</v>
      </c>
      <c r="O19" s="55" t="s">
        <v>114</v>
      </c>
    </row>
    <row r="20" spans="2:15" ht="16.5" thickBot="1" x14ac:dyDescent="0.3">
      <c r="B20" s="191" t="s">
        <v>177</v>
      </c>
      <c r="G20" s="211" t="s">
        <v>167</v>
      </c>
      <c r="H20" s="212"/>
      <c r="I20" s="213"/>
      <c r="L20" s="217">
        <v>300</v>
      </c>
      <c r="M20" s="4" t="s">
        <v>117</v>
      </c>
      <c r="N20" s="107">
        <f>L20*10^-3</f>
        <v>0.3</v>
      </c>
      <c r="O20" s="2" t="s">
        <v>3</v>
      </c>
    </row>
    <row r="21" spans="2:15" ht="16.5" thickBot="1" x14ac:dyDescent="0.3">
      <c r="B21" s="14" t="s">
        <v>29</v>
      </c>
      <c r="C21" s="19"/>
      <c r="D21" s="11"/>
      <c r="G21" s="205">
        <v>23</v>
      </c>
      <c r="H21" s="206">
        <v>24</v>
      </c>
      <c r="I21" s="207"/>
      <c r="L21" s="218">
        <v>555</v>
      </c>
      <c r="M21" s="102" t="s">
        <v>118</v>
      </c>
      <c r="N21" s="200">
        <f>L21/25.4</f>
        <v>21.850393700787404</v>
      </c>
      <c r="O21" s="55" t="s">
        <v>0</v>
      </c>
    </row>
    <row r="22" spans="2:15" x14ac:dyDescent="0.25">
      <c r="B22" s="48" t="s">
        <v>28</v>
      </c>
      <c r="C22" s="29" t="s">
        <v>21</v>
      </c>
      <c r="D22" s="74" t="s">
        <v>20</v>
      </c>
      <c r="E22" s="190" t="s">
        <v>187</v>
      </c>
      <c r="G22" s="208">
        <v>26</v>
      </c>
      <c r="H22" s="209">
        <v>32</v>
      </c>
      <c r="I22" s="210"/>
      <c r="L22" s="219">
        <v>1</v>
      </c>
      <c r="M22" s="4" t="s">
        <v>119</v>
      </c>
      <c r="N22" s="12">
        <f>L22*12</f>
        <v>12</v>
      </c>
      <c r="O22" s="2" t="s">
        <v>0</v>
      </c>
    </row>
    <row r="23" spans="2:15" x14ac:dyDescent="0.25">
      <c r="B23" s="12" t="s">
        <v>49</v>
      </c>
      <c r="C23" s="202" t="s">
        <v>8</v>
      </c>
      <c r="D23" s="2" t="s">
        <v>30</v>
      </c>
      <c r="E23" s="140" t="s">
        <v>182</v>
      </c>
      <c r="L23" s="220">
        <v>28</v>
      </c>
      <c r="M23" s="58" t="s">
        <v>147</v>
      </c>
      <c r="N23" s="201">
        <f>VLOOKUP(L23,Tables!D20:E32,2,FALSE)</f>
        <v>1.26E-2</v>
      </c>
      <c r="O23" s="58" t="s">
        <v>148</v>
      </c>
    </row>
    <row r="24" spans="2:15" x14ac:dyDescent="0.25">
      <c r="B24" s="53" t="s">
        <v>40</v>
      </c>
      <c r="C24" s="202">
        <v>21</v>
      </c>
      <c r="D24" s="55" t="s">
        <v>0</v>
      </c>
      <c r="E24" s="7" t="s">
        <v>183</v>
      </c>
    </row>
    <row r="25" spans="2:15" x14ac:dyDescent="0.25">
      <c r="B25" s="12" t="s">
        <v>41</v>
      </c>
      <c r="C25" s="204">
        <v>1.26E-2</v>
      </c>
      <c r="D25" s="2" t="s">
        <v>0</v>
      </c>
      <c r="E25" s="7" t="s">
        <v>184</v>
      </c>
    </row>
    <row r="26" spans="2:15" x14ac:dyDescent="0.25">
      <c r="B26" s="53" t="s">
        <v>81</v>
      </c>
      <c r="C26" s="202">
        <v>30</v>
      </c>
      <c r="D26" s="55" t="s">
        <v>37</v>
      </c>
      <c r="E26" s="7" t="s">
        <v>185</v>
      </c>
    </row>
    <row r="27" spans="2:15" ht="30" customHeight="1" x14ac:dyDescent="0.25">
      <c r="B27" s="88" t="s">
        <v>82</v>
      </c>
      <c r="C27" s="216">
        <v>160</v>
      </c>
      <c r="D27" s="92" t="s">
        <v>37</v>
      </c>
      <c r="E27" s="192" t="s">
        <v>186</v>
      </c>
    </row>
    <row r="29" spans="2:15" ht="15.75" x14ac:dyDescent="0.25">
      <c r="B29" s="191" t="s">
        <v>178</v>
      </c>
    </row>
    <row r="30" spans="2:15" ht="15.75" customHeight="1" thickBot="1" x14ac:dyDescent="0.3">
      <c r="B30" s="14" t="s">
        <v>179</v>
      </c>
      <c r="C30" s="196"/>
      <c r="D30" s="196"/>
      <c r="E30" s="196"/>
      <c r="F30" s="93"/>
    </row>
    <row r="31" spans="2:15" x14ac:dyDescent="0.25">
      <c r="B31" s="125" t="s">
        <v>132</v>
      </c>
      <c r="C31" s="21" t="s">
        <v>133</v>
      </c>
      <c r="D31" s="36" t="s">
        <v>191</v>
      </c>
      <c r="E31" s="36" t="s">
        <v>110</v>
      </c>
      <c r="F31" s="197" t="s">
        <v>131</v>
      </c>
    </row>
    <row r="32" spans="2:15" x14ac:dyDescent="0.25">
      <c r="B32" s="198" t="s">
        <v>70</v>
      </c>
      <c r="C32" s="51" t="str">
        <f>Calculations!I27</f>
        <v>Meets Req.</v>
      </c>
      <c r="D32" s="51">
        <f>Calculations!J27</f>
        <v>6.0126582278481013</v>
      </c>
      <c r="E32" s="193">
        <f>Calculations!K27</f>
        <v>10.463129617089983</v>
      </c>
      <c r="F32" s="183" t="str">
        <f>Calculations!L27</f>
        <v>-</v>
      </c>
    </row>
    <row r="33" spans="2:6" x14ac:dyDescent="0.25">
      <c r="B33" s="128" t="s">
        <v>72</v>
      </c>
      <c r="C33" s="54" t="str">
        <f>Calculations!I28</f>
        <v>Meets Req.</v>
      </c>
      <c r="D33" s="54">
        <f>Calculations!J28</f>
        <v>3.16</v>
      </c>
      <c r="E33" s="193">
        <f>Calculations!K28</f>
        <v>1.8159002798709762</v>
      </c>
      <c r="F33" s="194" t="str">
        <f>Calculations!L28</f>
        <v>-</v>
      </c>
    </row>
    <row r="34" spans="2:6" x14ac:dyDescent="0.25">
      <c r="B34" s="127" t="s">
        <v>93</v>
      </c>
      <c r="C34" s="51" t="str">
        <f>Calculations!I29</f>
        <v>Meets Req</v>
      </c>
      <c r="D34" s="51">
        <f>Calculations!J29</f>
        <v>60.040000000000006</v>
      </c>
      <c r="E34" s="193">
        <f>Calculations!K29</f>
        <v>34.502105317548548</v>
      </c>
      <c r="F34" s="183">
        <f>Calculations!L29</f>
        <v>22</v>
      </c>
    </row>
    <row r="35" spans="2:6" x14ac:dyDescent="0.25">
      <c r="B35" s="129" t="s">
        <v>90</v>
      </c>
      <c r="C35" s="87" t="str">
        <f>Calculations!I30</f>
        <v>Meets Req.</v>
      </c>
      <c r="D35" s="87" t="str">
        <f>Calculations!J30</f>
        <v>-</v>
      </c>
      <c r="E35" s="87">
        <f>Calculations!K30</f>
        <v>160</v>
      </c>
      <c r="F35" s="195">
        <f>Calculations!L30</f>
        <v>242.71708869388002</v>
      </c>
    </row>
    <row r="36" spans="2:6" x14ac:dyDescent="0.25">
      <c r="B36" s="23"/>
    </row>
    <row r="37" spans="2:6" x14ac:dyDescent="0.25">
      <c r="B37" s="188"/>
    </row>
    <row r="38" spans="2:6" x14ac:dyDescent="0.25">
      <c r="B38" s="23"/>
    </row>
    <row r="39" spans="2:6" x14ac:dyDescent="0.25">
      <c r="B39" s="23"/>
    </row>
  </sheetData>
  <sheetProtection password="EDAE" sheet="1" objects="1" scenarios="1"/>
  <protectedRanges>
    <protectedRange sqref="L18:L23" name="Range3"/>
    <protectedRange sqref="C23:C27" name="Range2"/>
    <protectedRange sqref="C17:C18" name="Range1"/>
  </protectedRanges>
  <mergeCells count="9">
    <mergeCell ref="B12:N12"/>
    <mergeCell ref="B10:M10"/>
    <mergeCell ref="B1:M1"/>
    <mergeCell ref="B2:M3"/>
    <mergeCell ref="B4:M4"/>
    <mergeCell ref="K5:M5"/>
    <mergeCell ref="K6:M6"/>
    <mergeCell ref="B7:N7"/>
    <mergeCell ref="B9:N9"/>
  </mergeCells>
  <conditionalFormatting sqref="E32">
    <cfRule type="cellIs" dxfId="16" priority="10" operator="greaterThan">
      <formula>$D$32</formula>
    </cfRule>
    <cfRule type="cellIs" dxfId="15" priority="11" operator="lessThan">
      <formula>$D$32</formula>
    </cfRule>
  </conditionalFormatting>
  <conditionalFormatting sqref="E33">
    <cfRule type="cellIs" dxfId="14" priority="8" operator="lessThan">
      <formula>$D$33</formula>
    </cfRule>
    <cfRule type="cellIs" dxfId="13" priority="9" operator="greaterThan">
      <formula>$D$33</formula>
    </cfRule>
  </conditionalFormatting>
  <conditionalFormatting sqref="E34">
    <cfRule type="cellIs" dxfId="12" priority="6" operator="lessThan">
      <formula>$D$34</formula>
    </cfRule>
    <cfRule type="cellIs" dxfId="11" priority="7" operator="greaterThan">
      <formula>$D$34</formula>
    </cfRule>
  </conditionalFormatting>
  <conditionalFormatting sqref="F35">
    <cfRule type="cellIs" dxfId="10" priority="1" operator="lessThan">
      <formula>239</formula>
    </cfRule>
    <cfRule type="cellIs" dxfId="9" priority="2" operator="greaterThan">
      <formula>501</formula>
    </cfRule>
    <cfRule type="cellIs" dxfId="8" priority="3" operator="between">
      <formula>$E$35</formula>
      <formula>500</formula>
    </cfRule>
  </conditionalFormatting>
  <pageMargins left="0.7" right="0.7" top="0.75" bottom="0.75" header="0.3" footer="0.3"/>
  <pageSetup orientation="portrait"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Tables!$D$6:$D$9</xm:f>
          </x14:formula1>
          <xm:sqref>C23</xm:sqref>
        </x14:dataValidation>
        <x14:dataValidation type="list" allowBlank="1" showInputMessage="1" showErrorMessage="1">
          <x14:formula1>
            <xm:f>Tables!$D$20:$D$32</xm:f>
          </x14:formula1>
          <xm:sqref>L23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48"/>
  <sheetViews>
    <sheetView windowProtection="1" showGridLines="0" zoomScale="115" zoomScaleNormal="115" workbookViewId="0"/>
  </sheetViews>
  <sheetFormatPr defaultRowHeight="15" x14ac:dyDescent="0.25"/>
  <cols>
    <col min="2" max="2" width="24.7109375" customWidth="1"/>
    <col min="3" max="3" width="14.28515625" customWidth="1"/>
    <col min="5" max="5" width="10.7109375" customWidth="1"/>
    <col min="6" max="6" width="4.85546875" customWidth="1"/>
    <col min="8" max="8" width="17.85546875" customWidth="1"/>
    <col min="9" max="9" width="12.140625" customWidth="1"/>
  </cols>
  <sheetData>
    <row r="1" spans="1:19" ht="25.5" x14ac:dyDescent="0.35">
      <c r="B1" s="223" t="s">
        <v>140</v>
      </c>
      <c r="C1" s="223"/>
      <c r="D1" s="223"/>
      <c r="E1" s="223"/>
      <c r="F1" s="223"/>
      <c r="G1" s="223"/>
      <c r="H1" s="223"/>
      <c r="I1" s="223"/>
      <c r="J1" s="223"/>
      <c r="K1" s="223"/>
      <c r="L1" s="223"/>
      <c r="M1" s="223"/>
    </row>
    <row r="2" spans="1:19" ht="5.25" customHeight="1" x14ac:dyDescent="0.25">
      <c r="B2" s="224" t="s">
        <v>141</v>
      </c>
      <c r="C2" s="224"/>
      <c r="D2" s="224"/>
      <c r="E2" s="224"/>
      <c r="F2" s="224"/>
      <c r="G2" s="224"/>
      <c r="H2" s="224"/>
      <c r="I2" s="224"/>
      <c r="J2" s="224"/>
      <c r="K2" s="224"/>
      <c r="L2" s="224"/>
      <c r="M2" s="224"/>
    </row>
    <row r="3" spans="1:19" ht="15.75" thickBot="1" x14ac:dyDescent="0.3">
      <c r="B3" s="225"/>
      <c r="C3" s="225"/>
      <c r="D3" s="225"/>
      <c r="E3" s="225"/>
      <c r="F3" s="225"/>
      <c r="G3" s="225"/>
      <c r="H3" s="225"/>
      <c r="I3" s="225"/>
      <c r="J3" s="225"/>
      <c r="K3" s="225"/>
      <c r="L3" s="225"/>
      <c r="M3" s="225"/>
      <c r="P3" s="9"/>
    </row>
    <row r="4" spans="1:19" ht="6.75" customHeight="1" thickTop="1" thickBot="1" x14ac:dyDescent="0.55000000000000004">
      <c r="B4" s="226"/>
      <c r="C4" s="226"/>
      <c r="D4" s="226"/>
      <c r="E4" s="226"/>
      <c r="F4" s="226"/>
      <c r="G4" s="226"/>
      <c r="H4" s="226"/>
      <c r="I4" s="226"/>
      <c r="J4" s="226"/>
      <c r="K4" s="226"/>
      <c r="L4" s="226"/>
      <c r="M4" s="226"/>
    </row>
    <row r="5" spans="1:19" ht="21" customHeight="1" thickTop="1" x14ac:dyDescent="0.5">
      <c r="B5" s="96"/>
      <c r="C5" s="96"/>
      <c r="D5" s="96"/>
      <c r="E5" s="96"/>
      <c r="F5" s="96"/>
      <c r="G5" s="96"/>
      <c r="H5" s="96"/>
      <c r="I5" s="96"/>
      <c r="J5" s="96"/>
      <c r="K5" s="227" t="s">
        <v>99</v>
      </c>
      <c r="L5" s="227"/>
      <c r="M5" s="227"/>
    </row>
    <row r="6" spans="1:19" ht="18" customHeight="1" x14ac:dyDescent="0.5">
      <c r="C6" s="96"/>
      <c r="D6" s="96"/>
      <c r="E6" s="96"/>
      <c r="F6" s="96"/>
      <c r="G6" s="96"/>
      <c r="H6" s="96"/>
      <c r="I6" s="96"/>
      <c r="J6" s="96"/>
      <c r="K6" s="228" t="s">
        <v>134</v>
      </c>
      <c r="L6" s="228"/>
      <c r="M6" s="228"/>
    </row>
    <row r="7" spans="1:19" ht="18" customHeight="1" x14ac:dyDescent="0.5">
      <c r="B7" s="138"/>
      <c r="C7" s="96"/>
      <c r="D7" s="96"/>
      <c r="E7" s="96"/>
      <c r="F7" s="96"/>
      <c r="G7" s="96"/>
      <c r="H7" s="96"/>
      <c r="I7" s="96"/>
      <c r="J7" s="96"/>
      <c r="K7" s="97"/>
      <c r="L7" s="97"/>
      <c r="M7" s="97"/>
    </row>
    <row r="8" spans="1:19" ht="15.75" x14ac:dyDescent="0.25">
      <c r="B8" s="221" t="s">
        <v>143</v>
      </c>
      <c r="C8" s="221"/>
      <c r="D8" s="221"/>
      <c r="E8" s="221"/>
      <c r="F8" s="221"/>
      <c r="G8" s="221"/>
      <c r="H8" s="221"/>
      <c r="I8" s="221"/>
      <c r="J8" s="221"/>
      <c r="K8" s="221"/>
      <c r="L8" s="221"/>
      <c r="M8" s="221"/>
      <c r="N8" s="221"/>
    </row>
    <row r="9" spans="1:19" ht="15.75" x14ac:dyDescent="0.25">
      <c r="B9" s="98" t="s">
        <v>142</v>
      </c>
      <c r="C9" s="98"/>
      <c r="D9" s="98"/>
      <c r="E9" s="98"/>
      <c r="F9" s="98"/>
      <c r="G9" s="98"/>
      <c r="H9" s="98"/>
      <c r="I9" s="98"/>
      <c r="J9" s="98"/>
      <c r="K9" s="98"/>
      <c r="L9" s="98"/>
      <c r="M9" s="98"/>
      <c r="N9" s="98"/>
    </row>
    <row r="10" spans="1:19" ht="15.75" x14ac:dyDescent="0.25">
      <c r="B10" s="221"/>
      <c r="C10" s="221"/>
      <c r="D10" s="221"/>
      <c r="E10" s="221"/>
      <c r="F10" s="221"/>
      <c r="G10" s="221"/>
      <c r="H10" s="221"/>
      <c r="I10" s="221"/>
      <c r="J10" s="221"/>
      <c r="K10" s="221"/>
      <c r="L10" s="221"/>
      <c r="M10" s="221"/>
      <c r="N10" s="221"/>
    </row>
    <row r="11" spans="1:19" ht="36" customHeight="1" x14ac:dyDescent="0.25">
      <c r="B11" s="231" t="s">
        <v>169</v>
      </c>
      <c r="C11" s="231"/>
      <c r="D11" s="231"/>
      <c r="E11" s="231"/>
      <c r="F11" s="231"/>
      <c r="G11" s="231"/>
      <c r="H11" s="231"/>
      <c r="I11" s="187"/>
      <c r="J11" s="187"/>
      <c r="K11" s="187"/>
      <c r="L11" s="187"/>
      <c r="M11" s="187"/>
      <c r="N11" s="187"/>
    </row>
    <row r="12" spans="1:19" ht="15.75" x14ac:dyDescent="0.25">
      <c r="B12" s="28"/>
    </row>
    <row r="13" spans="1:19" ht="15.75" x14ac:dyDescent="0.25">
      <c r="A13" t="s">
        <v>100</v>
      </c>
      <c r="B13" s="221" t="s">
        <v>101</v>
      </c>
      <c r="C13" s="221"/>
      <c r="D13" s="221"/>
      <c r="E13" s="221"/>
      <c r="F13" s="221"/>
      <c r="G13" s="221"/>
      <c r="H13" s="221"/>
      <c r="I13" s="221"/>
      <c r="J13" s="221"/>
      <c r="K13" s="221"/>
      <c r="L13" s="221"/>
      <c r="M13" s="221"/>
      <c r="N13" s="221"/>
    </row>
    <row r="14" spans="1:19" ht="16.5" thickBot="1" x14ac:dyDescent="0.3">
      <c r="B14" s="28"/>
      <c r="L14" s="108" t="s">
        <v>113</v>
      </c>
      <c r="M14" s="19"/>
      <c r="N14" s="19"/>
      <c r="O14" s="11"/>
    </row>
    <row r="15" spans="1:19" ht="21.75" thickBot="1" x14ac:dyDescent="0.4">
      <c r="B15" s="35" t="s">
        <v>62</v>
      </c>
      <c r="C15" s="34"/>
      <c r="D15" s="34"/>
      <c r="E15" s="34"/>
      <c r="G15" t="s">
        <v>100</v>
      </c>
      <c r="L15" s="104" t="s">
        <v>115</v>
      </c>
      <c r="M15" s="103"/>
      <c r="N15" s="104" t="s">
        <v>116</v>
      </c>
      <c r="O15" s="95"/>
      <c r="Q15" s="118" t="s">
        <v>167</v>
      </c>
      <c r="R15" s="19"/>
      <c r="S15" s="11"/>
    </row>
    <row r="16" spans="1:19" ht="15.75" thickTop="1" x14ac:dyDescent="0.25">
      <c r="L16" s="109">
        <v>68</v>
      </c>
      <c r="M16" s="4" t="s">
        <v>114</v>
      </c>
      <c r="N16" s="106">
        <f>(L16-32)*(5/9)</f>
        <v>20</v>
      </c>
      <c r="O16" s="2" t="s">
        <v>37</v>
      </c>
      <c r="Q16" s="122">
        <v>23</v>
      </c>
      <c r="R16" s="51">
        <v>24</v>
      </c>
      <c r="S16" s="2"/>
    </row>
    <row r="17" spans="1:20" ht="16.5" thickBot="1" x14ac:dyDescent="0.3">
      <c r="B17" s="14" t="s">
        <v>29</v>
      </c>
      <c r="C17" s="19"/>
      <c r="D17" s="11"/>
      <c r="L17" s="109">
        <v>240</v>
      </c>
      <c r="M17" s="4" t="s">
        <v>37</v>
      </c>
      <c r="N17" s="106">
        <f>(9/5)*L17+32</f>
        <v>464</v>
      </c>
      <c r="O17" s="2" t="s">
        <v>114</v>
      </c>
      <c r="Q17" s="185">
        <v>26</v>
      </c>
      <c r="R17" s="151">
        <v>32</v>
      </c>
      <c r="S17" s="3"/>
    </row>
    <row r="18" spans="1:20" x14ac:dyDescent="0.25">
      <c r="B18" s="48" t="s">
        <v>28</v>
      </c>
      <c r="C18" s="29" t="s">
        <v>21</v>
      </c>
      <c r="D18" s="74" t="s">
        <v>20</v>
      </c>
      <c r="L18" s="109">
        <v>300</v>
      </c>
      <c r="M18" s="4" t="s">
        <v>117</v>
      </c>
      <c r="N18" s="107">
        <f>L18*10^-3</f>
        <v>0.3</v>
      </c>
      <c r="O18" s="2" t="s">
        <v>3</v>
      </c>
    </row>
    <row r="19" spans="1:20" ht="15.75" thickBot="1" x14ac:dyDescent="0.3">
      <c r="B19" s="12" t="s">
        <v>49</v>
      </c>
      <c r="C19" s="80" t="str">
        <f>'Main Page'!C23</f>
        <v>Nichrome</v>
      </c>
      <c r="D19" s="2" t="s">
        <v>30</v>
      </c>
      <c r="L19" s="110">
        <v>25.4</v>
      </c>
      <c r="M19" s="4" t="s">
        <v>118</v>
      </c>
      <c r="N19" s="105">
        <f>L19/25.4</f>
        <v>1</v>
      </c>
      <c r="O19" s="2" t="s">
        <v>0</v>
      </c>
      <c r="Q19" s="118" t="s">
        <v>168</v>
      </c>
      <c r="R19" s="19"/>
      <c r="S19" s="19"/>
      <c r="T19" s="11"/>
    </row>
    <row r="20" spans="1:20" x14ac:dyDescent="0.25">
      <c r="B20" s="53" t="s">
        <v>40</v>
      </c>
      <c r="C20" s="80">
        <f>'Main Page'!C24</f>
        <v>21</v>
      </c>
      <c r="D20" s="55" t="s">
        <v>0</v>
      </c>
      <c r="E20" t="s">
        <v>139</v>
      </c>
      <c r="L20" s="176">
        <v>1</v>
      </c>
      <c r="M20" s="4" t="s">
        <v>119</v>
      </c>
      <c r="N20" s="12">
        <f>L20*12</f>
        <v>12</v>
      </c>
      <c r="O20" s="2" t="s">
        <v>0</v>
      </c>
      <c r="Q20" s="122">
        <v>8.0000000000000002E-3</v>
      </c>
      <c r="R20" s="51">
        <v>8.9999999999999993E-3</v>
      </c>
      <c r="S20" s="51">
        <v>0.01</v>
      </c>
      <c r="T20" s="183">
        <v>1.0999999999999999E-2</v>
      </c>
    </row>
    <row r="21" spans="1:20" x14ac:dyDescent="0.25">
      <c r="B21" s="12" t="s">
        <v>41</v>
      </c>
      <c r="C21" s="136">
        <f>'Main Page'!C25</f>
        <v>1.26E-2</v>
      </c>
      <c r="D21" s="2" t="s">
        <v>0</v>
      </c>
      <c r="L21" s="111">
        <v>32</v>
      </c>
      <c r="M21" s="144" t="s">
        <v>147</v>
      </c>
      <c r="N21" s="177">
        <f>VLOOKUP(L21,Tables!D20:E32,2,FALSE)</f>
        <v>8.0000000000000002E-3</v>
      </c>
      <c r="O21" s="144" t="s">
        <v>148</v>
      </c>
      <c r="Q21" s="185">
        <v>1.2E-2</v>
      </c>
      <c r="R21" s="151">
        <v>1.4E-2</v>
      </c>
      <c r="S21" s="151">
        <v>1.4999999999999999E-2</v>
      </c>
      <c r="T21" s="186">
        <v>1.6E-2</v>
      </c>
    </row>
    <row r="22" spans="1:20" ht="15.75" customHeight="1" x14ac:dyDescent="0.25">
      <c r="A22" s="6"/>
      <c r="B22" s="53" t="s">
        <v>81</v>
      </c>
      <c r="C22" s="80">
        <f>'Main Page'!C26</f>
        <v>30</v>
      </c>
      <c r="D22" s="55" t="s">
        <v>37</v>
      </c>
      <c r="E22" t="s">
        <v>94</v>
      </c>
    </row>
    <row r="23" spans="1:20" ht="15.75" customHeight="1" x14ac:dyDescent="0.25">
      <c r="A23" s="6"/>
      <c r="B23" s="88" t="s">
        <v>82</v>
      </c>
      <c r="C23" s="81">
        <f>'Main Page'!C27</f>
        <v>160</v>
      </c>
      <c r="D23" s="89" t="s">
        <v>37</v>
      </c>
      <c r="E23" s="33" t="s">
        <v>138</v>
      </c>
    </row>
    <row r="24" spans="1:20" ht="15" customHeight="1" x14ac:dyDescent="0.25">
      <c r="C24" s="7"/>
      <c r="I24" s="94"/>
    </row>
    <row r="25" spans="1:20" ht="14.25" customHeight="1" thickBot="1" x14ac:dyDescent="0.3">
      <c r="B25" s="14" t="s">
        <v>5</v>
      </c>
      <c r="C25" s="73"/>
      <c r="D25" s="11"/>
      <c r="H25" s="234" t="s">
        <v>92</v>
      </c>
      <c r="I25" s="235"/>
      <c r="J25" s="235"/>
      <c r="K25" s="235"/>
      <c r="L25" s="236"/>
    </row>
    <row r="26" spans="1:20" x14ac:dyDescent="0.25">
      <c r="B26" s="48" t="s">
        <v>23</v>
      </c>
      <c r="C26" s="29" t="s">
        <v>21</v>
      </c>
      <c r="D26" s="74" t="s">
        <v>20</v>
      </c>
      <c r="H26" s="125" t="s">
        <v>132</v>
      </c>
      <c r="I26" s="126" t="s">
        <v>133</v>
      </c>
      <c r="J26" s="124" t="s">
        <v>109</v>
      </c>
      <c r="K26" s="130" t="s">
        <v>110</v>
      </c>
      <c r="L26" s="134" t="s">
        <v>131</v>
      </c>
      <c r="T26" s="7"/>
    </row>
    <row r="27" spans="1:20" x14ac:dyDescent="0.25">
      <c r="A27" s="6"/>
      <c r="B27" s="12" t="s">
        <v>22</v>
      </c>
      <c r="C27" s="51">
        <f>VLOOKUP(C19,Tables!D6:K9,4,FALSE)</f>
        <v>8400</v>
      </c>
      <c r="D27" s="2" t="s">
        <v>25</v>
      </c>
      <c r="H27" s="12" t="s">
        <v>70</v>
      </c>
      <c r="I27" s="127" t="str">
        <f>$C$96</f>
        <v>Meets Req.</v>
      </c>
      <c r="J27" s="120">
        <f>$C$94</f>
        <v>6.0126582278481013</v>
      </c>
      <c r="K27" s="120">
        <f>$C$95</f>
        <v>10.463129617089983</v>
      </c>
      <c r="L27" s="115" t="str">
        <f>"-"</f>
        <v>-</v>
      </c>
      <c r="T27" s="7"/>
    </row>
    <row r="28" spans="1:20" x14ac:dyDescent="0.25">
      <c r="A28" s="6"/>
      <c r="B28" s="57" t="s">
        <v>24</v>
      </c>
      <c r="C28" s="87">
        <f>VLOOKUP(C19,Tables!D6:K9,8,FALSE)</f>
        <v>450</v>
      </c>
      <c r="D28" s="58" t="s">
        <v>18</v>
      </c>
      <c r="H28" s="53" t="s">
        <v>72</v>
      </c>
      <c r="I28" s="128" t="str">
        <f>$C$100</f>
        <v>Meets Req.</v>
      </c>
      <c r="J28" s="121">
        <f>$C$98</f>
        <v>3.16</v>
      </c>
      <c r="K28" s="131">
        <f>$C$99</f>
        <v>1.8159002798709762</v>
      </c>
      <c r="L28" s="119" t="str">
        <f>$L$27</f>
        <v>-</v>
      </c>
    </row>
    <row r="29" spans="1:20" x14ac:dyDescent="0.25">
      <c r="C29" s="25"/>
      <c r="H29" s="12" t="s">
        <v>93</v>
      </c>
      <c r="I29" s="127" t="str">
        <f>$C$104</f>
        <v>Meets Req</v>
      </c>
      <c r="J29" s="122">
        <f>$C$102</f>
        <v>60.040000000000006</v>
      </c>
      <c r="K29" s="132">
        <f>$C$103</f>
        <v>34.502105317548548</v>
      </c>
      <c r="L29" s="114">
        <f>C41</f>
        <v>22</v>
      </c>
      <c r="M29" s="7"/>
    </row>
    <row r="30" spans="1:20" ht="16.5" thickBot="1" x14ac:dyDescent="0.3">
      <c r="B30" s="14" t="s">
        <v>4</v>
      </c>
      <c r="C30" s="73"/>
      <c r="D30" s="11"/>
      <c r="H30" s="57" t="s">
        <v>90</v>
      </c>
      <c r="I30" s="129" t="str">
        <f>$C$108</f>
        <v>Meets Req.</v>
      </c>
      <c r="J30" s="123" t="str">
        <f>$L$27</f>
        <v>-</v>
      </c>
      <c r="K30" s="133">
        <f>$C$106</f>
        <v>160</v>
      </c>
      <c r="L30" s="135">
        <f>$C$107</f>
        <v>242.71708869388002</v>
      </c>
    </row>
    <row r="31" spans="1:20" x14ac:dyDescent="0.25">
      <c r="B31" s="48" t="s">
        <v>23</v>
      </c>
      <c r="C31" s="29" t="s">
        <v>21</v>
      </c>
      <c r="D31" s="74" t="s">
        <v>20</v>
      </c>
      <c r="H31" s="23" t="s">
        <v>170</v>
      </c>
    </row>
    <row r="32" spans="1:20" x14ac:dyDescent="0.25">
      <c r="B32" s="83" t="s">
        <v>42</v>
      </c>
      <c r="C32" s="32">
        <f>C23-C22</f>
        <v>130</v>
      </c>
      <c r="D32" s="2" t="s">
        <v>37</v>
      </c>
      <c r="H32" s="188" t="s">
        <v>171</v>
      </c>
    </row>
    <row r="33" spans="2:20" x14ac:dyDescent="0.25">
      <c r="B33" s="53" t="s">
        <v>43</v>
      </c>
      <c r="C33" s="54">
        <f>C20*0.0254</f>
        <v>0.53339999999999999</v>
      </c>
      <c r="D33" s="55" t="s">
        <v>1</v>
      </c>
      <c r="H33" s="23" t="s">
        <v>172</v>
      </c>
    </row>
    <row r="34" spans="2:20" x14ac:dyDescent="0.25">
      <c r="B34" s="12" t="s">
        <v>44</v>
      </c>
      <c r="C34" s="71">
        <f>((C21*(0.0254))/2)^2*PI()</f>
        <v>8.0444879381518742E-8</v>
      </c>
      <c r="D34" s="84" t="s">
        <v>34</v>
      </c>
      <c r="H34" s="23" t="s">
        <v>173</v>
      </c>
    </row>
    <row r="35" spans="2:20" x14ac:dyDescent="0.25">
      <c r="B35" s="53" t="s">
        <v>45</v>
      </c>
      <c r="C35" s="85">
        <f>C34*C33</f>
        <v>4.2909298662102096E-8</v>
      </c>
      <c r="D35" s="55" t="s">
        <v>35</v>
      </c>
    </row>
    <row r="36" spans="2:20" x14ac:dyDescent="0.25">
      <c r="B36" s="13" t="s">
        <v>46</v>
      </c>
      <c r="C36" s="86">
        <f>C35*C27</f>
        <v>3.6043810876165759E-4</v>
      </c>
      <c r="D36" s="3" t="s">
        <v>33</v>
      </c>
      <c r="I36" s="30"/>
      <c r="J36" s="30"/>
      <c r="K36" s="30"/>
      <c r="L36" s="30"/>
      <c r="M36" s="30"/>
    </row>
    <row r="37" spans="2:20" x14ac:dyDescent="0.25">
      <c r="C37" s="25"/>
      <c r="I37" s="30"/>
      <c r="J37" s="30"/>
      <c r="K37" s="30"/>
      <c r="L37" s="30"/>
      <c r="M37" s="30"/>
    </row>
    <row r="38" spans="2:20" ht="16.5" thickBot="1" x14ac:dyDescent="0.3">
      <c r="B38" s="14" t="s">
        <v>38</v>
      </c>
      <c r="C38" s="73"/>
      <c r="D38" s="11"/>
      <c r="H38" s="30"/>
      <c r="I38" s="30"/>
      <c r="J38" s="30"/>
      <c r="K38" s="30"/>
      <c r="L38" s="30"/>
      <c r="M38" s="30"/>
    </row>
    <row r="39" spans="2:20" ht="21" x14ac:dyDescent="0.35">
      <c r="B39" s="48" t="s">
        <v>23</v>
      </c>
      <c r="C39" s="29" t="s">
        <v>21</v>
      </c>
      <c r="D39" s="74" t="s">
        <v>20</v>
      </c>
      <c r="H39" s="30"/>
      <c r="I39" s="30"/>
      <c r="J39" s="30"/>
      <c r="K39" s="30"/>
      <c r="L39" s="30"/>
      <c r="M39" s="30"/>
      <c r="R39" s="139"/>
    </row>
    <row r="40" spans="2:20" ht="30" x14ac:dyDescent="0.25">
      <c r="B40" s="64" t="s">
        <v>48</v>
      </c>
      <c r="C40" s="59">
        <f>C32*C28*C36</f>
        <v>21.085629362556968</v>
      </c>
      <c r="D40" s="60" t="s">
        <v>36</v>
      </c>
      <c r="H40" t="s">
        <v>100</v>
      </c>
    </row>
    <row r="41" spans="2:20" ht="30.75" customHeight="1" x14ac:dyDescent="0.25">
      <c r="B41" s="61" t="s">
        <v>47</v>
      </c>
      <c r="C41" s="62">
        <f>ROUNDUP(C40/1,0)</f>
        <v>22</v>
      </c>
      <c r="D41" s="82" t="s">
        <v>59</v>
      </c>
    </row>
    <row r="43" spans="2:20" ht="16.5" thickBot="1" x14ac:dyDescent="0.3">
      <c r="B43" s="14" t="s">
        <v>39</v>
      </c>
      <c r="C43" s="19"/>
      <c r="D43" s="19"/>
      <c r="E43" s="19"/>
      <c r="F43" s="19"/>
      <c r="G43" s="11"/>
    </row>
    <row r="44" spans="2:20" x14ac:dyDescent="0.25">
      <c r="B44" s="155" t="str">
        <f>C41 &amp;" Watts are required to heat hot wire to " &amp; C23 &amp; "°C."</f>
        <v>22 Watts are required to heat hot wire to 160°C.</v>
      </c>
      <c r="C44" s="38"/>
      <c r="D44" s="38"/>
      <c r="E44" s="38"/>
      <c r="F44" s="38"/>
      <c r="G44" s="39"/>
      <c r="P44" s="4"/>
      <c r="Q44" s="4"/>
      <c r="R44" s="4"/>
      <c r="S44" s="4"/>
      <c r="T44" s="4"/>
    </row>
    <row r="45" spans="2:20" x14ac:dyDescent="0.25">
      <c r="P45" s="4"/>
      <c r="Q45" s="4"/>
      <c r="R45" s="4"/>
      <c r="S45" s="4"/>
      <c r="T45" s="4"/>
    </row>
    <row r="46" spans="2:20" x14ac:dyDescent="0.25">
      <c r="P46" s="30"/>
    </row>
    <row r="47" spans="2:20" x14ac:dyDescent="0.25">
      <c r="G47" s="37"/>
    </row>
    <row r="51" spans="2:9" ht="21.75" thickBot="1" x14ac:dyDescent="0.4">
      <c r="B51" s="35" t="s">
        <v>112</v>
      </c>
      <c r="C51" s="34"/>
      <c r="D51" s="34"/>
    </row>
    <row r="52" spans="2:9" ht="15.75" thickTop="1" x14ac:dyDescent="0.25">
      <c r="B52" s="31"/>
      <c r="C52" s="4"/>
      <c r="D52" s="4"/>
    </row>
    <row r="53" spans="2:9" ht="9" customHeight="1" x14ac:dyDescent="0.25">
      <c r="B53" s="5"/>
    </row>
    <row r="54" spans="2:9" ht="16.5" thickBot="1" x14ac:dyDescent="0.3">
      <c r="B54" s="14" t="s">
        <v>50</v>
      </c>
      <c r="C54" s="19"/>
      <c r="D54" s="11"/>
    </row>
    <row r="55" spans="2:9" x14ac:dyDescent="0.25">
      <c r="B55" s="48" t="s">
        <v>53</v>
      </c>
      <c r="C55" s="29" t="s">
        <v>21</v>
      </c>
      <c r="D55" s="18" t="s">
        <v>20</v>
      </c>
    </row>
    <row r="56" spans="2:9" x14ac:dyDescent="0.25">
      <c r="B56" s="12" t="s">
        <v>102</v>
      </c>
      <c r="C56" s="80">
        <f>'Main Page'!C17</f>
        <v>19</v>
      </c>
      <c r="D56" s="2" t="s">
        <v>2</v>
      </c>
      <c r="E56" t="s">
        <v>104</v>
      </c>
    </row>
    <row r="57" spans="2:9" x14ac:dyDescent="0.25">
      <c r="B57" s="57" t="s">
        <v>103</v>
      </c>
      <c r="C57" s="81">
        <f>'Main Page'!C18</f>
        <v>3.16</v>
      </c>
      <c r="D57" s="58" t="s">
        <v>61</v>
      </c>
      <c r="E57" t="s">
        <v>105</v>
      </c>
    </row>
    <row r="59" spans="2:9" ht="16.5" thickBot="1" x14ac:dyDescent="0.3">
      <c r="B59" s="14" t="s">
        <v>55</v>
      </c>
      <c r="C59" s="19"/>
      <c r="D59" s="11"/>
      <c r="E59" s="4"/>
      <c r="F59" s="4"/>
      <c r="G59" s="4"/>
      <c r="H59" s="4"/>
      <c r="I59" s="4"/>
    </row>
    <row r="60" spans="2:9" x14ac:dyDescent="0.25">
      <c r="B60" s="20" t="s">
        <v>54</v>
      </c>
      <c r="C60" s="36" t="s">
        <v>21</v>
      </c>
      <c r="D60" s="18" t="s">
        <v>20</v>
      </c>
      <c r="E60" s="4"/>
      <c r="F60" s="4"/>
      <c r="G60" s="4"/>
      <c r="H60" s="4"/>
      <c r="I60" s="4"/>
    </row>
    <row r="61" spans="2:9" ht="30" x14ac:dyDescent="0.25">
      <c r="B61" s="76" t="s">
        <v>51</v>
      </c>
      <c r="C61" s="77">
        <f>C56*C57</f>
        <v>60.040000000000006</v>
      </c>
      <c r="D61" s="90" t="s">
        <v>59</v>
      </c>
      <c r="E61" s="237" t="s">
        <v>144</v>
      </c>
      <c r="F61" s="237"/>
      <c r="G61" s="237"/>
      <c r="H61" s="237"/>
      <c r="I61" s="237"/>
    </row>
    <row r="62" spans="2:9" ht="30" x14ac:dyDescent="0.25">
      <c r="B62" s="78" t="s">
        <v>52</v>
      </c>
      <c r="C62" s="79">
        <f>C56/C57</f>
        <v>6.0126582278481013</v>
      </c>
      <c r="D62" s="91" t="s">
        <v>60</v>
      </c>
      <c r="E62" s="237" t="s">
        <v>145</v>
      </c>
      <c r="F62" s="237"/>
      <c r="G62" s="237"/>
      <c r="H62" s="237"/>
      <c r="I62" s="237"/>
    </row>
    <row r="69" spans="2:10" ht="21.75" thickBot="1" x14ac:dyDescent="0.4">
      <c r="B69" s="35" t="s">
        <v>63</v>
      </c>
      <c r="C69" s="34"/>
      <c r="D69" s="34"/>
    </row>
    <row r="70" spans="2:10" ht="15.75" thickTop="1" x14ac:dyDescent="0.25">
      <c r="B70" s="31" t="s">
        <v>64</v>
      </c>
      <c r="C70" s="4"/>
      <c r="D70" s="4"/>
    </row>
    <row r="72" spans="2:10" ht="16.5" thickBot="1" x14ac:dyDescent="0.3">
      <c r="B72" s="14" t="s">
        <v>56</v>
      </c>
      <c r="C72" s="73"/>
      <c r="D72" s="11"/>
    </row>
    <row r="73" spans="2:10" x14ac:dyDescent="0.25">
      <c r="B73" s="48" t="s">
        <v>23</v>
      </c>
      <c r="C73" s="29" t="s">
        <v>21</v>
      </c>
      <c r="D73" s="74" t="s">
        <v>20</v>
      </c>
    </row>
    <row r="74" spans="2:10" x14ac:dyDescent="0.25">
      <c r="B74" s="12" t="s">
        <v>31</v>
      </c>
      <c r="C74" s="71">
        <f>VLOOKUP(C19,Tables!D6:K9,2,FALSE)</f>
        <v>1.5E-6</v>
      </c>
      <c r="D74" s="2" t="s">
        <v>19</v>
      </c>
    </row>
    <row r="75" spans="2:10" ht="30" x14ac:dyDescent="0.25">
      <c r="B75" s="61" t="s">
        <v>26</v>
      </c>
      <c r="C75" s="75">
        <f>VLOOKUP(C19,Tables!D6:K9,6,FALSE)</f>
        <v>4.0000000000000002E-4</v>
      </c>
      <c r="D75" s="63" t="s">
        <v>27</v>
      </c>
    </row>
    <row r="77" spans="2:10" ht="16.5" thickBot="1" x14ac:dyDescent="0.3">
      <c r="B77" s="14" t="s">
        <v>57</v>
      </c>
      <c r="C77" s="19"/>
      <c r="D77" s="11"/>
    </row>
    <row r="78" spans="2:10" x14ac:dyDescent="0.25">
      <c r="B78" s="20" t="s">
        <v>54</v>
      </c>
      <c r="C78" s="29" t="s">
        <v>21</v>
      </c>
      <c r="D78" s="18" t="s">
        <v>20</v>
      </c>
    </row>
    <row r="79" spans="2:10" x14ac:dyDescent="0.25">
      <c r="B79" s="12" t="s">
        <v>58</v>
      </c>
      <c r="C79" s="71">
        <f>C74*(1+C75*C32)</f>
        <v>1.5780000000000002E-6</v>
      </c>
      <c r="D79" s="2" t="s">
        <v>19</v>
      </c>
    </row>
    <row r="80" spans="2:10" x14ac:dyDescent="0.25">
      <c r="B80" s="53" t="s">
        <v>69</v>
      </c>
      <c r="C80" s="72">
        <f>(C79*C33)/C34</f>
        <v>10.463129617089983</v>
      </c>
      <c r="D80" s="55" t="s">
        <v>60</v>
      </c>
      <c r="E80" s="229" t="s">
        <v>146</v>
      </c>
      <c r="F80" s="230"/>
      <c r="G80" s="230"/>
      <c r="H80" s="230"/>
      <c r="I80" s="230"/>
      <c r="J80" s="230"/>
    </row>
    <row r="81" spans="1:12" x14ac:dyDescent="0.25">
      <c r="B81" s="8" t="s">
        <v>68</v>
      </c>
      <c r="C81" s="141">
        <f>C56/(C80)</f>
        <v>1.8159002798709762</v>
      </c>
      <c r="D81" s="84" t="s">
        <v>61</v>
      </c>
      <c r="E81" s="229"/>
      <c r="F81" s="230"/>
      <c r="G81" s="230"/>
      <c r="H81" s="230"/>
      <c r="I81" s="230"/>
      <c r="J81" s="230"/>
    </row>
    <row r="82" spans="1:12" x14ac:dyDescent="0.25">
      <c r="B82" s="53" t="s">
        <v>67</v>
      </c>
      <c r="C82" s="72">
        <f>C56*C81</f>
        <v>34.502105317548548</v>
      </c>
      <c r="D82" s="55" t="s">
        <v>59</v>
      </c>
      <c r="G82" s="30"/>
      <c r="H82" s="233"/>
      <c r="I82" s="233"/>
      <c r="J82" s="233"/>
      <c r="K82" s="233"/>
      <c r="L82" s="233"/>
    </row>
    <row r="83" spans="1:12" ht="15" customHeight="1" x14ac:dyDescent="0.25">
      <c r="B83" s="142" t="s">
        <v>78</v>
      </c>
      <c r="C83" s="143">
        <f>C82*1</f>
        <v>34.502105317548548</v>
      </c>
      <c r="D83" s="144" t="s">
        <v>36</v>
      </c>
      <c r="G83" s="30"/>
      <c r="H83" s="148"/>
      <c r="I83" s="148"/>
      <c r="J83" s="149"/>
      <c r="K83" s="149"/>
      <c r="L83" s="147"/>
    </row>
    <row r="84" spans="1:12" x14ac:dyDescent="0.25">
      <c r="G84" s="30"/>
      <c r="H84" s="30"/>
      <c r="I84" s="30"/>
      <c r="J84" s="141"/>
      <c r="K84" s="141"/>
      <c r="L84" s="140"/>
    </row>
    <row r="85" spans="1:12" x14ac:dyDescent="0.25">
      <c r="G85" s="30"/>
      <c r="H85" s="30"/>
      <c r="I85" s="30"/>
      <c r="J85" s="140"/>
      <c r="K85" s="141"/>
      <c r="L85" s="140"/>
    </row>
    <row r="86" spans="1:12" x14ac:dyDescent="0.25">
      <c r="G86" s="30"/>
      <c r="H86" s="30"/>
      <c r="I86" s="30"/>
      <c r="J86" s="140"/>
      <c r="K86" s="141"/>
      <c r="L86" s="140"/>
    </row>
    <row r="87" spans="1:12" x14ac:dyDescent="0.25">
      <c r="G87" s="30"/>
      <c r="H87" s="30"/>
      <c r="I87" s="30"/>
      <c r="J87" s="140"/>
      <c r="K87" s="150"/>
      <c r="L87" s="150"/>
    </row>
    <row r="89" spans="1:12" ht="21.75" thickBot="1" x14ac:dyDescent="0.4">
      <c r="A89" s="10"/>
      <c r="B89" s="35" t="s">
        <v>65</v>
      </c>
      <c r="C89" s="34"/>
      <c r="D89" s="34"/>
      <c r="E89" s="34"/>
      <c r="F89" s="34"/>
      <c r="G89" s="34"/>
    </row>
    <row r="90" spans="1:12" ht="15.75" thickTop="1" x14ac:dyDescent="0.25">
      <c r="B90" s="4"/>
      <c r="C90" s="4"/>
      <c r="D90" s="4"/>
    </row>
    <row r="91" spans="1:12" ht="16.5" thickBot="1" x14ac:dyDescent="0.3">
      <c r="B91" s="14" t="s">
        <v>66</v>
      </c>
      <c r="C91" s="19"/>
      <c r="D91" s="11"/>
    </row>
    <row r="92" spans="1:12" x14ac:dyDescent="0.25">
      <c r="B92" s="20" t="s">
        <v>54</v>
      </c>
      <c r="C92" s="29" t="s">
        <v>21</v>
      </c>
      <c r="D92" s="18" t="s">
        <v>20</v>
      </c>
    </row>
    <row r="93" spans="1:12" x14ac:dyDescent="0.25">
      <c r="B93" s="49" t="s">
        <v>98</v>
      </c>
      <c r="C93" s="40"/>
      <c r="D93" s="50"/>
    </row>
    <row r="94" spans="1:12" x14ac:dyDescent="0.25">
      <c r="B94" s="64" t="s">
        <v>71</v>
      </c>
      <c r="C94" s="59">
        <f>C62</f>
        <v>6.0126582278481013</v>
      </c>
      <c r="D94" s="60" t="s">
        <v>60</v>
      </c>
    </row>
    <row r="95" spans="1:12" ht="30" x14ac:dyDescent="0.25">
      <c r="B95" s="66" t="s">
        <v>111</v>
      </c>
      <c r="C95" s="67">
        <f>C80</f>
        <v>10.463129617089983</v>
      </c>
      <c r="D95" s="68" t="s">
        <v>60</v>
      </c>
    </row>
    <row r="96" spans="1:12" x14ac:dyDescent="0.25">
      <c r="B96" s="146" t="s">
        <v>39</v>
      </c>
      <c r="C96" s="156" t="str">
        <f>IF($C$95&gt;=$C$94, "Meets Req.","Fails")</f>
        <v>Meets Req.</v>
      </c>
      <c r="D96" s="92"/>
    </row>
    <row r="97" spans="1:7" x14ac:dyDescent="0.25">
      <c r="B97" s="69" t="s">
        <v>96</v>
      </c>
      <c r="C97" s="65"/>
      <c r="D97" s="60"/>
    </row>
    <row r="98" spans="1:7" x14ac:dyDescent="0.25">
      <c r="A98" s="6"/>
      <c r="B98" s="64" t="s">
        <v>73</v>
      </c>
      <c r="C98" s="65">
        <f>C57</f>
        <v>3.16</v>
      </c>
      <c r="D98" s="60" t="s">
        <v>61</v>
      </c>
    </row>
    <row r="99" spans="1:7" ht="30" x14ac:dyDescent="0.25">
      <c r="A99" s="6"/>
      <c r="B99" s="66" t="s">
        <v>74</v>
      </c>
      <c r="C99" s="67">
        <f>C81</f>
        <v>1.8159002798709762</v>
      </c>
      <c r="D99" s="68" t="s">
        <v>61</v>
      </c>
    </row>
    <row r="100" spans="1:7" x14ac:dyDescent="0.25">
      <c r="A100" s="6"/>
      <c r="B100" s="146" t="s">
        <v>39</v>
      </c>
      <c r="C100" s="156" t="str">
        <f>IF($C$99&lt;=$C$98,"Meets Req.","Fails")</f>
        <v>Meets Req.</v>
      </c>
      <c r="D100" s="92"/>
    </row>
    <row r="101" spans="1:7" x14ac:dyDescent="0.25">
      <c r="B101" s="69" t="s">
        <v>97</v>
      </c>
      <c r="C101" s="65"/>
      <c r="D101" s="60"/>
    </row>
    <row r="102" spans="1:7" x14ac:dyDescent="0.25">
      <c r="B102" s="64" t="s">
        <v>75</v>
      </c>
      <c r="C102" s="65">
        <f>C61</f>
        <v>60.040000000000006</v>
      </c>
      <c r="D102" s="60" t="s">
        <v>59</v>
      </c>
    </row>
    <row r="103" spans="1:7" ht="30" x14ac:dyDescent="0.25">
      <c r="B103" s="66" t="s">
        <v>76</v>
      </c>
      <c r="C103" s="67">
        <f>C82</f>
        <v>34.502105317548548</v>
      </c>
      <c r="D103" s="68" t="s">
        <v>59</v>
      </c>
    </row>
    <row r="104" spans="1:7" x14ac:dyDescent="0.25">
      <c r="B104" s="146" t="s">
        <v>39</v>
      </c>
      <c r="C104" s="156" t="str">
        <f>IF(C102&gt;C103,"Meets Req","Fails")</f>
        <v>Meets Req</v>
      </c>
      <c r="D104" s="92"/>
    </row>
    <row r="105" spans="1:7" x14ac:dyDescent="0.25">
      <c r="B105" s="69" t="s">
        <v>95</v>
      </c>
      <c r="C105" s="59"/>
      <c r="D105" s="60"/>
    </row>
    <row r="106" spans="1:7" x14ac:dyDescent="0.25">
      <c r="B106" s="12" t="s">
        <v>84</v>
      </c>
      <c r="C106" s="52">
        <f>C23</f>
        <v>160</v>
      </c>
      <c r="D106" s="2" t="s">
        <v>77</v>
      </c>
    </row>
    <row r="107" spans="1:7" x14ac:dyDescent="0.25">
      <c r="B107" s="57" t="s">
        <v>85</v>
      </c>
      <c r="C107" s="70">
        <f>C83*(1/C28)*(1/C36)+C22</f>
        <v>242.71708869388002</v>
      </c>
      <c r="D107" s="58" t="s">
        <v>77</v>
      </c>
    </row>
    <row r="108" spans="1:7" x14ac:dyDescent="0.25">
      <c r="B108" s="146" t="s">
        <v>39</v>
      </c>
      <c r="C108" s="157" t="str">
        <f>IF($C$107&lt;=$C$106,"Fails, too Cold.",IF($C$114&lt;&gt;"gray","Fails, too hot","Meets Req."))</f>
        <v>Meets Req.</v>
      </c>
      <c r="D108" s="158"/>
    </row>
    <row r="112" spans="1:7" ht="16.5" thickBot="1" x14ac:dyDescent="0.3">
      <c r="B112" s="14" t="s">
        <v>79</v>
      </c>
      <c r="C112" s="93"/>
      <c r="D112" s="5"/>
      <c r="E112" s="4"/>
      <c r="F112" s="4"/>
      <c r="G112" s="4"/>
    </row>
    <row r="113" spans="2:18" ht="45" hidden="1" x14ac:dyDescent="0.25">
      <c r="B113" s="64" t="s">
        <v>80</v>
      </c>
      <c r="C113" s="100">
        <f>C107/C32</f>
        <v>1.8670545284144617</v>
      </c>
      <c r="D113" s="4"/>
      <c r="E113" s="4"/>
      <c r="F113" s="4"/>
      <c r="G113" s="4"/>
    </row>
    <row r="114" spans="2:18" ht="45" x14ac:dyDescent="0.25">
      <c r="B114" s="61" t="s">
        <v>83</v>
      </c>
      <c r="C114" s="101" t="str">
        <f>IF(C107&lt;480,"Gray",IF(C107&lt;580,"Faint Red",IF(C107&lt;730,"Dark Red",IF(C107&lt;760, "String is toast"))))</f>
        <v>Gray</v>
      </c>
      <c r="D114" s="99" t="str">
        <f>IF(C114="Gray",  "&lt;-A gray hot wire will last the longest.", "&lt;-This color hot wire is hotter than it needs to be.")</f>
        <v>&lt;-A gray hot wire will last the longest.</v>
      </c>
      <c r="E114" s="30"/>
      <c r="F114" s="30"/>
      <c r="G114" s="30"/>
    </row>
    <row r="116" spans="2:18" ht="28.5" customHeight="1" x14ac:dyDescent="0.25"/>
    <row r="117" spans="2:18" ht="9.75" customHeight="1" x14ac:dyDescent="0.25">
      <c r="F117" s="112"/>
      <c r="G117" s="112"/>
      <c r="H117" s="112"/>
      <c r="I117" s="112"/>
    </row>
    <row r="118" spans="2:18" ht="23.25" customHeight="1" thickBot="1" x14ac:dyDescent="0.4">
      <c r="B118" s="45" t="s">
        <v>136</v>
      </c>
      <c r="C118" s="46"/>
      <c r="D118" s="47"/>
      <c r="F118" s="112"/>
      <c r="G118" s="112"/>
      <c r="H118" s="232" t="s">
        <v>121</v>
      </c>
      <c r="I118" s="232"/>
      <c r="J118" s="232"/>
      <c r="K118" s="232"/>
      <c r="L118" s="232"/>
      <c r="M118" s="232"/>
    </row>
    <row r="119" spans="2:18" ht="15.75" thickTop="1" x14ac:dyDescent="0.25">
      <c r="B119" s="48" t="s">
        <v>54</v>
      </c>
      <c r="C119" s="29" t="s">
        <v>21</v>
      </c>
      <c r="D119" s="18" t="s">
        <v>20</v>
      </c>
      <c r="H119" s="113">
        <v>1</v>
      </c>
      <c r="I119" s="113">
        <v>2</v>
      </c>
      <c r="J119" s="182">
        <v>3</v>
      </c>
      <c r="K119" s="113">
        <v>4</v>
      </c>
      <c r="L119" s="140"/>
      <c r="M119" s="30"/>
      <c r="N119" s="30"/>
    </row>
    <row r="120" spans="2:18" x14ac:dyDescent="0.25">
      <c r="B120" s="12" t="s">
        <v>49</v>
      </c>
      <c r="C120" s="51" t="str">
        <f>C19</f>
        <v>Nichrome</v>
      </c>
      <c r="D120" s="2" t="str">
        <f>D19</f>
        <v>NA</v>
      </c>
      <c r="H120" s="161" t="s">
        <v>9</v>
      </c>
      <c r="I120" s="161" t="s">
        <v>9</v>
      </c>
      <c r="J120" s="51" t="s">
        <v>8</v>
      </c>
      <c r="K120" s="184" t="s">
        <v>166</v>
      </c>
      <c r="L120" s="180"/>
      <c r="M120" s="180"/>
      <c r="N120" s="180"/>
      <c r="O120" s="7"/>
      <c r="P120" s="7"/>
      <c r="Q120" s="7"/>
      <c r="R120" s="7"/>
    </row>
    <row r="121" spans="2:18" x14ac:dyDescent="0.25">
      <c r="B121" s="53" t="s">
        <v>40</v>
      </c>
      <c r="C121" s="54">
        <f t="shared" ref="C121:D122" si="0">C20</f>
        <v>21</v>
      </c>
      <c r="D121" s="55" t="str">
        <f t="shared" si="0"/>
        <v>inches</v>
      </c>
      <c r="H121" s="160">
        <v>40</v>
      </c>
      <c r="I121" s="160">
        <v>40</v>
      </c>
      <c r="J121" s="54">
        <v>12</v>
      </c>
      <c r="K121" s="160" t="s">
        <v>156</v>
      </c>
      <c r="L121" s="180"/>
      <c r="M121" s="180"/>
      <c r="N121" s="180"/>
      <c r="O121" s="137"/>
      <c r="P121" s="137"/>
      <c r="Q121" s="7"/>
      <c r="R121" s="7"/>
    </row>
    <row r="122" spans="2:18" x14ac:dyDescent="0.25">
      <c r="B122" s="12" t="s">
        <v>41</v>
      </c>
      <c r="C122" s="164">
        <f t="shared" si="0"/>
        <v>1.26E-2</v>
      </c>
      <c r="D122" s="2" t="str">
        <f t="shared" si="0"/>
        <v>inches</v>
      </c>
      <c r="H122" s="163">
        <v>1.0999999999999999E-2</v>
      </c>
      <c r="I122" s="163">
        <v>8.9999999999999993E-3</v>
      </c>
      <c r="J122" s="164" t="s">
        <v>155</v>
      </c>
      <c r="K122" s="163" t="s">
        <v>157</v>
      </c>
      <c r="L122" s="181"/>
      <c r="M122" s="180"/>
      <c r="N122" s="180"/>
      <c r="O122" s="137"/>
      <c r="P122" s="137"/>
      <c r="Q122" s="7"/>
      <c r="R122" s="7"/>
    </row>
    <row r="123" spans="2:18" x14ac:dyDescent="0.25">
      <c r="B123" s="53" t="s">
        <v>88</v>
      </c>
      <c r="C123" s="56">
        <f>C107</f>
        <v>242.71708869388002</v>
      </c>
      <c r="D123" s="55" t="s">
        <v>77</v>
      </c>
      <c r="H123" s="160">
        <v>337.06664599595575</v>
      </c>
      <c r="I123" s="160">
        <v>351.11007325441255</v>
      </c>
      <c r="J123" s="56">
        <v>249.42441007321807</v>
      </c>
      <c r="K123" s="160" t="s">
        <v>158</v>
      </c>
      <c r="L123" s="180"/>
      <c r="M123" s="180"/>
      <c r="N123" s="180"/>
      <c r="O123" s="137"/>
      <c r="P123" s="137"/>
      <c r="Q123" s="7"/>
      <c r="R123" s="7"/>
    </row>
    <row r="124" spans="2:18" x14ac:dyDescent="0.25">
      <c r="B124" s="12" t="s">
        <v>89</v>
      </c>
      <c r="C124" s="51" t="str">
        <f>C114</f>
        <v>Gray</v>
      </c>
      <c r="D124" s="2"/>
      <c r="H124" s="161" t="s">
        <v>120</v>
      </c>
      <c r="I124" s="161" t="s">
        <v>120</v>
      </c>
      <c r="J124" s="51" t="s">
        <v>120</v>
      </c>
      <c r="K124" s="161" t="s">
        <v>159</v>
      </c>
      <c r="L124" s="180"/>
      <c r="M124" s="180"/>
      <c r="N124" s="180"/>
      <c r="O124" s="137"/>
      <c r="P124" s="137"/>
      <c r="Q124" s="7"/>
      <c r="R124" s="7"/>
    </row>
    <row r="125" spans="2:18" x14ac:dyDescent="0.25">
      <c r="B125" s="53" t="s">
        <v>86</v>
      </c>
      <c r="C125" s="54">
        <f>C56</f>
        <v>19</v>
      </c>
      <c r="D125" s="55" t="str">
        <f>D56</f>
        <v>V</v>
      </c>
      <c r="H125" s="161">
        <v>19</v>
      </c>
      <c r="I125" s="161">
        <v>18.5</v>
      </c>
      <c r="J125" s="54">
        <v>12</v>
      </c>
      <c r="K125" s="161" t="s">
        <v>160</v>
      </c>
      <c r="L125" s="180"/>
      <c r="M125" s="180"/>
      <c r="N125" s="180"/>
      <c r="O125" s="137"/>
      <c r="P125" s="137"/>
      <c r="Q125" s="7"/>
      <c r="R125" s="7"/>
    </row>
    <row r="126" spans="2:18" x14ac:dyDescent="0.25">
      <c r="B126" s="8" t="s">
        <v>87</v>
      </c>
      <c r="C126" s="140">
        <f>C57</f>
        <v>3.16</v>
      </c>
      <c r="D126" s="84" t="str">
        <f>D57</f>
        <v>A</v>
      </c>
      <c r="H126" s="160">
        <v>9.5</v>
      </c>
      <c r="I126" s="160">
        <v>3.5</v>
      </c>
      <c r="J126" s="140">
        <v>1</v>
      </c>
      <c r="K126" s="160" t="s">
        <v>161</v>
      </c>
      <c r="L126" s="180"/>
      <c r="M126" s="180"/>
      <c r="N126" s="180"/>
      <c r="O126" s="137"/>
      <c r="P126" s="137"/>
      <c r="Q126" s="7"/>
      <c r="R126" s="7"/>
    </row>
    <row r="127" spans="2:18" x14ac:dyDescent="0.25">
      <c r="B127" s="53" t="s">
        <v>106</v>
      </c>
      <c r="C127" s="72">
        <f>C103</f>
        <v>34.502105317548548</v>
      </c>
      <c r="D127" s="55" t="s">
        <v>59</v>
      </c>
      <c r="H127" s="161">
        <v>88.571029868092737</v>
      </c>
      <c r="I127" s="161">
        <v>58.24356596756472</v>
      </c>
      <c r="J127" s="72">
        <v>9.3192938278751249</v>
      </c>
      <c r="K127" s="161" t="s">
        <v>162</v>
      </c>
      <c r="L127" s="180"/>
      <c r="M127" s="180"/>
      <c r="N127" s="180"/>
      <c r="O127" s="137"/>
      <c r="P127" s="137"/>
      <c r="Q127" s="7"/>
      <c r="R127" s="7"/>
    </row>
    <row r="128" spans="2:18" x14ac:dyDescent="0.25">
      <c r="B128" s="8" t="s">
        <v>107</v>
      </c>
      <c r="C128" s="141">
        <f>C99</f>
        <v>1.8159002798709762</v>
      </c>
      <c r="D128" s="84" t="str">
        <f>D126</f>
        <v>A</v>
      </c>
      <c r="H128" s="160">
        <v>4.6616331509522491</v>
      </c>
      <c r="I128" s="160">
        <v>3.1483008631116065</v>
      </c>
      <c r="J128" s="141">
        <v>0.77660781898959375</v>
      </c>
      <c r="K128" s="160" t="s">
        <v>163</v>
      </c>
      <c r="L128" s="180"/>
      <c r="M128" s="180"/>
      <c r="N128" s="180"/>
      <c r="O128" s="137"/>
      <c r="P128" s="137"/>
      <c r="Q128" s="7"/>
      <c r="R128" s="7"/>
    </row>
    <row r="129" spans="2:18" x14ac:dyDescent="0.25">
      <c r="B129" s="53" t="s">
        <v>108</v>
      </c>
      <c r="C129" s="54">
        <f>C56</f>
        <v>19</v>
      </c>
      <c r="D129" s="55" t="str">
        <f>D125</f>
        <v>V</v>
      </c>
      <c r="H129" s="161">
        <v>19</v>
      </c>
      <c r="I129" s="161">
        <v>18.5</v>
      </c>
      <c r="J129" s="54">
        <v>12</v>
      </c>
      <c r="K129" s="161" t="s">
        <v>164</v>
      </c>
      <c r="L129" s="180"/>
      <c r="M129" s="180"/>
      <c r="N129" s="180"/>
      <c r="O129" s="137"/>
      <c r="P129" s="137"/>
      <c r="Q129" s="7"/>
      <c r="R129" s="7"/>
    </row>
    <row r="130" spans="2:18" x14ac:dyDescent="0.25">
      <c r="B130" s="142" t="s">
        <v>135</v>
      </c>
      <c r="C130" s="143">
        <f>C95</f>
        <v>10.463129617089983</v>
      </c>
      <c r="D130" s="145" t="s">
        <v>60</v>
      </c>
      <c r="H130" s="162">
        <v>4.0758247988945246</v>
      </c>
      <c r="I130" s="162">
        <v>5.8761855376539911</v>
      </c>
      <c r="J130" s="143">
        <v>15.451814553724954</v>
      </c>
      <c r="K130" s="162" t="s">
        <v>165</v>
      </c>
      <c r="L130" s="180"/>
      <c r="M130" s="180"/>
      <c r="N130" s="180"/>
      <c r="O130" s="137"/>
      <c r="P130" s="137"/>
      <c r="Q130" s="7"/>
      <c r="R130" s="7"/>
    </row>
    <row r="131" spans="2:18" x14ac:dyDescent="0.25">
      <c r="H131" t="s">
        <v>130</v>
      </c>
      <c r="L131" s="30"/>
      <c r="M131" s="30"/>
      <c r="N131" s="30"/>
    </row>
    <row r="132" spans="2:18" x14ac:dyDescent="0.25">
      <c r="L132" s="30"/>
      <c r="M132" s="30"/>
      <c r="N132" s="30"/>
    </row>
    <row r="134" spans="2:18" ht="15.75" thickBot="1" x14ac:dyDescent="0.3">
      <c r="H134" s="118" t="s">
        <v>122</v>
      </c>
      <c r="I134" s="19"/>
      <c r="J134" s="19"/>
      <c r="K134" s="19"/>
      <c r="L134" s="19"/>
      <c r="M134" s="11"/>
    </row>
    <row r="135" spans="2:18" x14ac:dyDescent="0.25">
      <c r="H135" s="13" t="s">
        <v>54</v>
      </c>
      <c r="I135" s="1"/>
      <c r="J135" s="117">
        <v>1</v>
      </c>
      <c r="K135" s="117">
        <v>2</v>
      </c>
      <c r="L135" s="117">
        <v>3</v>
      </c>
      <c r="M135" s="117">
        <v>4</v>
      </c>
    </row>
    <row r="136" spans="2:18" x14ac:dyDescent="0.25">
      <c r="B136" s="6"/>
      <c r="C136" s="6"/>
      <c r="D136" s="6"/>
      <c r="E136" s="6"/>
      <c r="F136" s="6"/>
      <c r="G136" s="6"/>
      <c r="H136" s="12" t="s">
        <v>123</v>
      </c>
      <c r="I136" s="4"/>
      <c r="J136" s="116" t="s">
        <v>9</v>
      </c>
      <c r="K136" s="116" t="s">
        <v>9</v>
      </c>
      <c r="L136" s="116" t="s">
        <v>8</v>
      </c>
      <c r="M136" s="116" t="s">
        <v>8</v>
      </c>
    </row>
    <row r="137" spans="2:18" x14ac:dyDescent="0.25">
      <c r="B137" s="6"/>
      <c r="C137" s="159"/>
      <c r="D137" s="159"/>
      <c r="E137" s="159"/>
      <c r="F137" s="159"/>
      <c r="G137" s="159"/>
      <c r="H137" s="53" t="s">
        <v>124</v>
      </c>
      <c r="I137" s="102"/>
      <c r="J137" s="119">
        <v>40</v>
      </c>
      <c r="K137" s="119">
        <v>24</v>
      </c>
      <c r="L137" s="119">
        <v>10</v>
      </c>
      <c r="M137" s="119">
        <v>14</v>
      </c>
    </row>
    <row r="138" spans="2:18" x14ac:dyDescent="0.25">
      <c r="B138" s="6"/>
      <c r="C138" s="159"/>
      <c r="D138" s="159"/>
      <c r="E138" s="159"/>
      <c r="F138" s="159"/>
      <c r="G138" s="159"/>
      <c r="H138" s="12" t="s">
        <v>125</v>
      </c>
      <c r="I138" s="4"/>
      <c r="J138" s="116">
        <v>1.0999999999999999E-2</v>
      </c>
      <c r="K138" s="116">
        <v>0.01</v>
      </c>
      <c r="L138" s="116" t="s">
        <v>153</v>
      </c>
      <c r="M138" s="116" t="s">
        <v>154</v>
      </c>
    </row>
    <row r="139" spans="2:18" x14ac:dyDescent="0.25">
      <c r="B139" s="6"/>
      <c r="C139" s="159"/>
      <c r="D139" s="159"/>
      <c r="E139" s="159"/>
      <c r="F139" s="159"/>
      <c r="G139" s="159"/>
      <c r="H139" s="53" t="s">
        <v>126</v>
      </c>
      <c r="I139" s="102"/>
      <c r="J139" s="119">
        <v>0</v>
      </c>
      <c r="K139" s="119">
        <v>20</v>
      </c>
      <c r="L139" s="119">
        <v>0</v>
      </c>
      <c r="M139" s="119">
        <v>20</v>
      </c>
    </row>
    <row r="140" spans="2:18" x14ac:dyDescent="0.25">
      <c r="B140" s="6"/>
      <c r="C140" s="159"/>
      <c r="D140" s="159"/>
      <c r="E140" s="159"/>
      <c r="F140" s="159"/>
      <c r="G140" s="159"/>
      <c r="H140" s="12" t="s">
        <v>128</v>
      </c>
      <c r="I140" s="4"/>
      <c r="J140" s="116">
        <v>240</v>
      </c>
      <c r="K140" s="116">
        <v>240</v>
      </c>
      <c r="L140" s="116">
        <v>240</v>
      </c>
      <c r="M140" s="116">
        <v>240</v>
      </c>
    </row>
    <row r="141" spans="2:18" x14ac:dyDescent="0.25">
      <c r="B141" s="6"/>
      <c r="C141" s="159"/>
      <c r="D141" s="159"/>
      <c r="E141" s="159"/>
      <c r="F141" s="159"/>
      <c r="G141" s="159"/>
      <c r="H141" s="12" t="s">
        <v>86</v>
      </c>
      <c r="I141" s="102"/>
      <c r="J141" s="178">
        <v>19</v>
      </c>
      <c r="K141" s="178">
        <v>18.5</v>
      </c>
      <c r="L141" s="178">
        <v>12</v>
      </c>
      <c r="M141" s="178">
        <v>12</v>
      </c>
    </row>
    <row r="142" spans="2:18" x14ac:dyDescent="0.25">
      <c r="B142" s="6"/>
      <c r="C142" s="159"/>
      <c r="D142" s="159"/>
      <c r="E142" s="159"/>
      <c r="F142" s="159"/>
      <c r="G142" s="159"/>
      <c r="H142" s="13" t="s">
        <v>127</v>
      </c>
      <c r="I142" s="1"/>
      <c r="J142" s="179">
        <v>9.5</v>
      </c>
      <c r="K142" s="179">
        <v>3.5</v>
      </c>
      <c r="L142" s="179">
        <v>1</v>
      </c>
      <c r="M142" s="179">
        <v>0.3</v>
      </c>
    </row>
    <row r="143" spans="2:18" x14ac:dyDescent="0.25">
      <c r="B143" s="6"/>
      <c r="C143" s="159"/>
      <c r="D143" s="159"/>
      <c r="E143" s="159"/>
      <c r="F143" s="159"/>
      <c r="G143" s="159"/>
      <c r="H143" s="8" t="s">
        <v>129</v>
      </c>
    </row>
    <row r="144" spans="2:18" x14ac:dyDescent="0.25">
      <c r="B144" s="6"/>
      <c r="C144" s="159"/>
      <c r="D144" s="159"/>
      <c r="E144" s="159"/>
      <c r="F144" s="159"/>
      <c r="G144" s="159"/>
      <c r="H144" s="159"/>
      <c r="I144" s="159"/>
    </row>
    <row r="145" spans="2:9" x14ac:dyDescent="0.25">
      <c r="B145" s="6"/>
      <c r="C145" s="159"/>
      <c r="D145" s="159"/>
      <c r="E145" s="159"/>
      <c r="F145" s="159"/>
      <c r="G145" s="159"/>
      <c r="H145" s="159"/>
      <c r="I145" s="6"/>
    </row>
    <row r="146" spans="2:9" x14ac:dyDescent="0.25">
      <c r="B146" s="6"/>
      <c r="C146" s="159"/>
      <c r="D146" s="159"/>
      <c r="E146" s="159"/>
      <c r="F146" s="159"/>
      <c r="G146" s="159"/>
      <c r="H146" s="159"/>
      <c r="I146" s="6"/>
    </row>
    <row r="147" spans="2:9" x14ac:dyDescent="0.25">
      <c r="B147" s="6"/>
      <c r="C147" s="159"/>
      <c r="D147" s="159"/>
      <c r="E147" s="159"/>
      <c r="F147" s="159"/>
      <c r="G147" s="159"/>
      <c r="H147" s="159"/>
      <c r="I147" s="159"/>
    </row>
    <row r="148" spans="2:9" x14ac:dyDescent="0.25">
      <c r="B148" s="6"/>
      <c r="C148" s="6"/>
      <c r="D148" s="6"/>
      <c r="E148" s="6"/>
      <c r="F148" s="6"/>
      <c r="G148" s="6"/>
      <c r="H148" s="6"/>
      <c r="I148" s="6"/>
    </row>
  </sheetData>
  <sheetProtection password="EDAE" sheet="1" objects="1" scenarios="1"/>
  <mergeCells count="15">
    <mergeCell ref="B1:M1"/>
    <mergeCell ref="E80:J81"/>
    <mergeCell ref="B11:H11"/>
    <mergeCell ref="H118:M118"/>
    <mergeCell ref="H82:L82"/>
    <mergeCell ref="B2:M3"/>
    <mergeCell ref="B4:M4"/>
    <mergeCell ref="K5:M5"/>
    <mergeCell ref="K6:M6"/>
    <mergeCell ref="H25:L25"/>
    <mergeCell ref="E61:I61"/>
    <mergeCell ref="B8:N8"/>
    <mergeCell ref="B10:N10"/>
    <mergeCell ref="B13:N13"/>
    <mergeCell ref="E62:I62"/>
  </mergeCells>
  <conditionalFormatting sqref="K27">
    <cfRule type="cellIs" dxfId="7" priority="7" operator="lessThan">
      <formula>$J$27</formula>
    </cfRule>
    <cfRule type="cellIs" dxfId="6" priority="8" operator="greaterThan">
      <formula>$J$27</formula>
    </cfRule>
  </conditionalFormatting>
  <conditionalFormatting sqref="K28">
    <cfRule type="cellIs" dxfId="5" priority="5" operator="lessThan">
      <formula>$J$28</formula>
    </cfRule>
    <cfRule type="cellIs" dxfId="4" priority="6" operator="greaterThan">
      <formula>$J$28</formula>
    </cfRule>
  </conditionalFormatting>
  <conditionalFormatting sqref="K29">
    <cfRule type="cellIs" dxfId="3" priority="3" operator="greaterThan">
      <formula>$J$29</formula>
    </cfRule>
    <cfRule type="cellIs" dxfId="2" priority="4" operator="lessThan">
      <formula>$J$29</formula>
    </cfRule>
  </conditionalFormatting>
  <conditionalFormatting sqref="L30">
    <cfRule type="cellIs" dxfId="1" priority="1" operator="lessThan">
      <formula>$K$30</formula>
    </cfRule>
    <cfRule type="cellIs" dxfId="0" priority="2" operator="greaterThan">
      <formula>$K$30</formula>
    </cfRule>
  </conditionalFormatting>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Tables!$D$20:$D$32</xm:f>
          </x14:formula1>
          <xm:sqref>L21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P39"/>
  <sheetViews>
    <sheetView windowProtection="1" showGridLines="0" zoomScale="115" zoomScaleNormal="115" workbookViewId="0">
      <selection activeCell="K18" sqref="K18"/>
    </sheetView>
  </sheetViews>
  <sheetFormatPr defaultRowHeight="15" x14ac:dyDescent="0.25"/>
  <cols>
    <col min="4" max="4" width="16.140625" customWidth="1"/>
    <col min="5" max="5" width="11.5703125" customWidth="1"/>
    <col min="6" max="6" width="1.42578125" customWidth="1"/>
    <col min="7" max="7" width="13.28515625" customWidth="1"/>
    <col min="8" max="8" width="1.28515625" customWidth="1"/>
    <col min="9" max="9" width="18.7109375" customWidth="1"/>
    <col min="10" max="10" width="1.5703125" customWidth="1"/>
    <col min="11" max="11" width="12.85546875" customWidth="1"/>
    <col min="12" max="12" width="1.5703125" customWidth="1"/>
    <col min="15" max="15" width="16.5703125" customWidth="1"/>
  </cols>
  <sheetData>
    <row r="1" spans="3:13" x14ac:dyDescent="0.25">
      <c r="C1" s="4"/>
      <c r="D1" s="4"/>
      <c r="E1" s="15"/>
      <c r="F1" s="24"/>
      <c r="G1" s="26"/>
      <c r="H1" s="24"/>
      <c r="I1" s="41"/>
      <c r="J1" s="24"/>
      <c r="K1" s="41"/>
      <c r="L1" s="24"/>
      <c r="M1" s="4"/>
    </row>
    <row r="2" spans="3:13" x14ac:dyDescent="0.25">
      <c r="C2" s="4"/>
      <c r="D2" s="4"/>
      <c r="E2" s="15"/>
      <c r="F2" s="24"/>
      <c r="G2" s="26"/>
      <c r="H2" s="24"/>
      <c r="I2" s="41"/>
      <c r="J2" s="24"/>
      <c r="K2" s="41"/>
      <c r="L2" s="24"/>
      <c r="M2" s="4"/>
    </row>
    <row r="3" spans="3:13" x14ac:dyDescent="0.25">
      <c r="D3" t="s">
        <v>91</v>
      </c>
    </row>
    <row r="4" spans="3:13" ht="16.5" thickBot="1" x14ac:dyDescent="0.3">
      <c r="D4" s="14" t="s">
        <v>10</v>
      </c>
      <c r="E4" s="19"/>
      <c r="F4" s="19"/>
      <c r="G4" s="19"/>
      <c r="H4" s="19"/>
      <c r="I4" s="19"/>
      <c r="J4" s="19"/>
      <c r="K4" s="19"/>
      <c r="L4" s="11"/>
    </row>
    <row r="5" spans="3:13" ht="47.25" customHeight="1" x14ac:dyDescent="0.25">
      <c r="D5" s="20" t="s">
        <v>6</v>
      </c>
      <c r="E5" s="21" t="s">
        <v>32</v>
      </c>
      <c r="F5" s="21"/>
      <c r="G5" s="17" t="s">
        <v>11</v>
      </c>
      <c r="H5" s="17"/>
      <c r="I5" s="17" t="s">
        <v>17</v>
      </c>
      <c r="J5" s="17"/>
      <c r="K5" s="22" t="s">
        <v>16</v>
      </c>
      <c r="L5" s="95"/>
    </row>
    <row r="6" spans="3:13" x14ac:dyDescent="0.25">
      <c r="D6" s="12" t="s">
        <v>7</v>
      </c>
      <c r="E6" s="15">
        <f>1.7*10^-8</f>
        <v>1.7E-8</v>
      </c>
      <c r="F6" s="24" t="s">
        <v>13</v>
      </c>
      <c r="G6" s="26">
        <v>8920</v>
      </c>
      <c r="H6" s="24" t="s">
        <v>13</v>
      </c>
      <c r="I6" s="51">
        <v>4.0410000000000003E-3</v>
      </c>
      <c r="J6" s="24" t="s">
        <v>12</v>
      </c>
      <c r="K6" s="41">
        <v>382</v>
      </c>
      <c r="L6" s="42" t="s">
        <v>12</v>
      </c>
    </row>
    <row r="7" spans="3:13" x14ac:dyDescent="0.25">
      <c r="D7" s="12" t="s">
        <v>8</v>
      </c>
      <c r="E7" s="15">
        <f>1.5*10^-6</f>
        <v>1.5E-6</v>
      </c>
      <c r="F7" s="24" t="s">
        <v>13</v>
      </c>
      <c r="G7" s="26">
        <v>8400</v>
      </c>
      <c r="H7" s="24" t="s">
        <v>12</v>
      </c>
      <c r="I7" s="51">
        <v>4.0000000000000002E-4</v>
      </c>
      <c r="J7" s="24" t="s">
        <v>12</v>
      </c>
      <c r="K7" s="41">
        <v>450</v>
      </c>
      <c r="L7" s="42" t="s">
        <v>12</v>
      </c>
    </row>
    <row r="8" spans="3:13" x14ac:dyDescent="0.25">
      <c r="D8" s="12" t="s">
        <v>9</v>
      </c>
      <c r="E8" s="15">
        <f>1.43*10^-7</f>
        <v>1.43E-7</v>
      </c>
      <c r="F8" s="24" t="s">
        <v>12</v>
      </c>
      <c r="G8" s="26">
        <v>7870</v>
      </c>
      <c r="H8" s="24" t="s">
        <v>12</v>
      </c>
      <c r="I8" s="51">
        <v>3.0000000000000001E-3</v>
      </c>
      <c r="J8" s="24" t="s">
        <v>12</v>
      </c>
      <c r="K8" s="41">
        <v>536</v>
      </c>
      <c r="L8" s="42" t="s">
        <v>12</v>
      </c>
    </row>
    <row r="9" spans="3:13" x14ac:dyDescent="0.25">
      <c r="D9" s="13" t="s">
        <v>137</v>
      </c>
      <c r="E9" s="16">
        <f>6.93*10^-8</f>
        <v>6.9300000000000005E-8</v>
      </c>
      <c r="F9" s="43" t="s">
        <v>12</v>
      </c>
      <c r="G9" s="27">
        <v>8908</v>
      </c>
      <c r="H9" s="43" t="s">
        <v>12</v>
      </c>
      <c r="I9" s="151">
        <v>5.8599999999999998E-3</v>
      </c>
      <c r="J9" s="43" t="s">
        <v>12</v>
      </c>
      <c r="K9" s="44">
        <v>440</v>
      </c>
      <c r="L9" s="154" t="s">
        <v>12</v>
      </c>
    </row>
    <row r="10" spans="3:13" x14ac:dyDescent="0.25">
      <c r="C10" s="4"/>
      <c r="D10" s="30"/>
      <c r="E10" s="15"/>
      <c r="F10" s="24"/>
      <c r="G10" s="26"/>
      <c r="H10" s="15"/>
      <c r="I10" s="41"/>
      <c r="J10" s="24"/>
      <c r="K10" s="41"/>
      <c r="L10" s="4"/>
    </row>
    <row r="11" spans="3:13" x14ac:dyDescent="0.25">
      <c r="C11" s="4"/>
      <c r="D11" s="23" t="s">
        <v>14</v>
      </c>
      <c r="E11" s="15"/>
      <c r="F11" s="24"/>
      <c r="G11" s="26"/>
      <c r="H11" s="15"/>
      <c r="I11" s="41"/>
      <c r="J11" s="24"/>
      <c r="K11" s="41"/>
      <c r="L11" s="4"/>
    </row>
    <row r="12" spans="3:13" x14ac:dyDescent="0.25">
      <c r="C12" s="4"/>
      <c r="D12" s="10" t="s">
        <v>15</v>
      </c>
      <c r="E12" s="15"/>
      <c r="F12" s="24"/>
      <c r="G12" s="26"/>
      <c r="H12" s="15"/>
      <c r="I12" s="41"/>
      <c r="J12" s="24"/>
      <c r="K12" s="41"/>
      <c r="L12" s="4"/>
    </row>
    <row r="13" spans="3:13" x14ac:dyDescent="0.25">
      <c r="D13" s="4"/>
      <c r="E13" s="15"/>
      <c r="F13" s="24"/>
      <c r="G13" s="26"/>
      <c r="H13" s="15"/>
      <c r="I13" s="41"/>
      <c r="J13" s="24"/>
      <c r="K13" s="41"/>
      <c r="L13" s="4"/>
    </row>
    <row r="17" spans="4:16" x14ac:dyDescent="0.25">
      <c r="D17" s="10" t="s">
        <v>149</v>
      </c>
      <c r="E17" t="s">
        <v>100</v>
      </c>
    </row>
    <row r="18" spans="4:16" ht="15.75" thickBot="1" x14ac:dyDescent="0.3">
      <c r="D18" s="167" t="s">
        <v>150</v>
      </c>
      <c r="E18" s="19"/>
      <c r="F18" s="19"/>
      <c r="G18" s="11"/>
    </row>
    <row r="19" spans="4:16" x14ac:dyDescent="0.25">
      <c r="D19" s="174" t="s">
        <v>151</v>
      </c>
      <c r="E19" s="175" t="s">
        <v>152</v>
      </c>
      <c r="F19" s="103"/>
      <c r="G19" s="95"/>
    </row>
    <row r="20" spans="4:16" x14ac:dyDescent="0.25">
      <c r="D20" s="168">
        <v>20</v>
      </c>
      <c r="E20" s="32">
        <v>3.2000000000000001E-2</v>
      </c>
      <c r="F20" s="4"/>
      <c r="G20" s="2"/>
      <c r="H20" s="4"/>
      <c r="I20" s="4"/>
      <c r="J20" s="4"/>
      <c r="K20" s="4"/>
      <c r="L20" s="4"/>
      <c r="M20" s="4"/>
    </row>
    <row r="21" spans="4:16" x14ac:dyDescent="0.25">
      <c r="D21" s="169">
        <v>21</v>
      </c>
      <c r="E21" s="165">
        <v>2.8500000000000001E-2</v>
      </c>
      <c r="F21" s="153"/>
      <c r="G21" s="170"/>
      <c r="H21" s="153"/>
      <c r="I21" s="153"/>
      <c r="J21" s="153"/>
      <c r="K21" s="152"/>
      <c r="L21" s="4"/>
      <c r="M21" s="4"/>
    </row>
    <row r="22" spans="4:16" x14ac:dyDescent="0.25">
      <c r="D22" s="169">
        <v>22</v>
      </c>
      <c r="E22" s="32">
        <v>2.5399999999999999E-2</v>
      </c>
      <c r="F22" s="41"/>
      <c r="G22" s="171"/>
      <c r="H22" s="41"/>
      <c r="I22" s="41"/>
      <c r="J22" s="41"/>
      <c r="K22" s="41"/>
      <c r="L22" s="4"/>
      <c r="M22" s="4"/>
      <c r="P22" s="9"/>
    </row>
    <row r="23" spans="4:16" x14ac:dyDescent="0.25">
      <c r="D23" s="168">
        <v>23</v>
      </c>
      <c r="E23" s="32">
        <v>2.2599999999999999E-2</v>
      </c>
      <c r="F23" s="41"/>
      <c r="G23" s="171"/>
      <c r="H23" s="41"/>
      <c r="I23" s="41"/>
      <c r="J23" s="41"/>
      <c r="K23" s="41"/>
      <c r="L23" s="4"/>
      <c r="M23" s="4"/>
    </row>
    <row r="24" spans="4:16" x14ac:dyDescent="0.25">
      <c r="D24" s="168">
        <v>24</v>
      </c>
      <c r="E24" s="32">
        <v>2.01E-2</v>
      </c>
      <c r="F24" s="41"/>
      <c r="G24" s="171"/>
      <c r="H24" s="41"/>
      <c r="I24" s="41"/>
      <c r="J24" s="24"/>
      <c r="K24" s="41"/>
      <c r="L24" s="4"/>
      <c r="M24" s="4"/>
    </row>
    <row r="25" spans="4:16" x14ac:dyDescent="0.25">
      <c r="D25" s="169">
        <v>25</v>
      </c>
      <c r="E25" s="32">
        <v>1.7899999999999999E-2</v>
      </c>
      <c r="F25" s="41"/>
      <c r="G25" s="171"/>
      <c r="H25" s="41"/>
      <c r="I25" s="41"/>
      <c r="J25" s="24"/>
      <c r="K25" s="41"/>
      <c r="L25" s="24"/>
      <c r="M25" s="4"/>
    </row>
    <row r="26" spans="4:16" x14ac:dyDescent="0.25">
      <c r="D26" s="169">
        <v>26</v>
      </c>
      <c r="E26" s="32">
        <v>1.5900000000000001E-2</v>
      </c>
      <c r="F26" s="41"/>
      <c r="G26" s="171"/>
      <c r="H26" s="41"/>
      <c r="I26" s="41"/>
      <c r="J26" s="41"/>
      <c r="K26" s="41"/>
      <c r="L26" s="4"/>
      <c r="M26" s="4"/>
    </row>
    <row r="27" spans="4:16" x14ac:dyDescent="0.25">
      <c r="D27" s="168">
        <v>27</v>
      </c>
      <c r="E27" s="32">
        <v>1.4200000000000001E-2</v>
      </c>
      <c r="F27" s="41"/>
      <c r="G27" s="171"/>
      <c r="H27" s="41"/>
      <c r="I27" s="41"/>
      <c r="J27" s="41"/>
      <c r="K27" s="41"/>
      <c r="L27" s="4"/>
      <c r="M27" s="4"/>
    </row>
    <row r="28" spans="4:16" x14ac:dyDescent="0.25">
      <c r="D28" s="168">
        <v>28</v>
      </c>
      <c r="E28" s="166">
        <v>1.26E-2</v>
      </c>
      <c r="F28" s="4"/>
      <c r="G28" s="2"/>
    </row>
    <row r="29" spans="4:16" x14ac:dyDescent="0.25">
      <c r="D29" s="169">
        <v>29</v>
      </c>
      <c r="E29" s="166">
        <v>1.1299999999999999E-2</v>
      </c>
      <c r="F29" s="4"/>
      <c r="G29" s="2"/>
    </row>
    <row r="30" spans="4:16" x14ac:dyDescent="0.25">
      <c r="D30" s="169">
        <v>30</v>
      </c>
      <c r="E30" s="166">
        <v>0.01</v>
      </c>
      <c r="F30" s="4"/>
      <c r="G30" s="2"/>
    </row>
    <row r="31" spans="4:16" x14ac:dyDescent="0.25">
      <c r="D31" s="168">
        <v>31</v>
      </c>
      <c r="E31" s="166">
        <v>8.8999999999999999E-3</v>
      </c>
      <c r="F31" s="4"/>
      <c r="G31" s="2"/>
    </row>
    <row r="32" spans="4:16" x14ac:dyDescent="0.25">
      <c r="D32" s="172">
        <v>32</v>
      </c>
      <c r="E32" s="173">
        <v>8.0000000000000002E-3</v>
      </c>
      <c r="F32" s="1"/>
      <c r="G32" s="3"/>
    </row>
    <row r="39" spans="4:4" x14ac:dyDescent="0.25">
      <c r="D39" s="9"/>
    </row>
  </sheetData>
  <sheetProtection sheet="1" objects="1" scenarios="1"/>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Main Page</vt:lpstr>
      <vt:lpstr>Calculations</vt:lpstr>
      <vt:lpstr>Tables</vt:lpstr>
      <vt:lpstr>Calculations!Print_Area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dc:creator>
  <cp:lastModifiedBy>eraser</cp:lastModifiedBy>
  <cp:lastPrinted>2012-03-10T05:00:59Z</cp:lastPrinted>
  <dcterms:created xsi:type="dcterms:W3CDTF">2012-02-20T08:03:19Z</dcterms:created>
  <dcterms:modified xsi:type="dcterms:W3CDTF">2012-05-22T21:31:42Z</dcterms:modified>
</cp:coreProperties>
</file>